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202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<sst xmlns="http://schemas.openxmlformats.org/spreadsheetml/2006/main" count="231" uniqueCount="112">
  <si>
    <t>sklo 200102</t>
  </si>
  <si>
    <t>plasty 01,11</t>
  </si>
  <si>
    <t>papír 12</t>
  </si>
  <si>
    <t>množství</t>
  </si>
  <si>
    <t>celkem za fakturu:</t>
  </si>
  <si>
    <t>fa č./období</t>
  </si>
  <si>
    <t>pneumatiky 160103</t>
  </si>
  <si>
    <t>celkem:</t>
  </si>
  <si>
    <t>dřevo 200138,170201</t>
  </si>
  <si>
    <t>lepenka 170903</t>
  </si>
  <si>
    <t>bioodpad 200201</t>
  </si>
  <si>
    <r>
      <t>oděvy 200110/</t>
    </r>
    <r>
      <rPr>
        <b/>
        <i/>
        <sz val="8"/>
        <rFont val="Arial CE"/>
        <family val="2"/>
      </rPr>
      <t>léky 200132</t>
    </r>
  </si>
  <si>
    <t>EKOKOM:</t>
  </si>
  <si>
    <t>Uložení skladka Ronov:</t>
  </si>
  <si>
    <t xml:space="preserve">12 měsíců </t>
  </si>
  <si>
    <t>x</t>
  </si>
  <si>
    <t>=</t>
  </si>
  <si>
    <t>t</t>
  </si>
  <si>
    <t>ks</t>
  </si>
  <si>
    <t>vývoz KO:</t>
  </si>
  <si>
    <t>množství
t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</si>
  <si>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</si>
  <si>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</si>
  <si>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</si>
  <si>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</si>
  <si>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</si>
  <si>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</si>
  <si>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</si>
  <si>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</si>
  <si>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</si>
  <si>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</si>
  <si>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Sloupec11</t>
  </si>
  <si>
    <t>Sloupec12</t>
  </si>
  <si>
    <t>Sloupec13</t>
  </si>
  <si>
    <t>Sloupec14</t>
  </si>
  <si>
    <t>Sloupec15</t>
  </si>
  <si>
    <t>Sloupec16</t>
  </si>
  <si>
    <t>Sloupec17</t>
  </si>
  <si>
    <t>Sloupec18</t>
  </si>
  <si>
    <t>Sloupec19</t>
  </si>
  <si>
    <t>Sloupec20</t>
  </si>
  <si>
    <t>Sloupec21</t>
  </si>
  <si>
    <t>Sloupec22</t>
  </si>
  <si>
    <t>Sloupec23</t>
  </si>
  <si>
    <t>Sloupec24</t>
  </si>
  <si>
    <t>Sloupec25</t>
  </si>
  <si>
    <t>Sloupec212</t>
  </si>
  <si>
    <t>Sloupec213</t>
  </si>
  <si>
    <t xml:space="preserve">jedlý tuk </t>
  </si>
  <si>
    <t>ostatní (např. doprava)</t>
  </si>
  <si>
    <t>Sloupec110</t>
  </si>
  <si>
    <t>KO</t>
  </si>
  <si>
    <t xml:space="preserve">SD </t>
  </si>
  <si>
    <t xml:space="preserve">SO </t>
  </si>
  <si>
    <t>OB</t>
  </si>
  <si>
    <t>Sloupec192</t>
  </si>
  <si>
    <t>Sloupec193</t>
  </si>
  <si>
    <t>nerozložitelnyý</t>
  </si>
  <si>
    <t>Sloupec111</t>
  </si>
  <si>
    <t xml:space="preserve">KO </t>
  </si>
  <si>
    <t xml:space="preserve">Přibyslav </t>
  </si>
  <si>
    <t>1</t>
  </si>
  <si>
    <t xml:space="preserve">AVE </t>
  </si>
  <si>
    <t>Sloupec82</t>
  </si>
  <si>
    <t xml:space="preserve">Poplatek </t>
  </si>
  <si>
    <t>Sloupec83</t>
  </si>
  <si>
    <t xml:space="preserve">fin. Rezerva </t>
  </si>
  <si>
    <t>Sloupec1103</t>
  </si>
  <si>
    <r>
      <t xml:space="preserve">Objemný  </t>
    </r>
    <r>
      <rPr>
        <i/>
        <sz val="8"/>
        <rFont val="Arial CE"/>
        <family val="2"/>
      </rPr>
      <t>200307</t>
    </r>
  </si>
  <si>
    <t xml:space="preserve">poplatek </t>
  </si>
  <si>
    <t>Uložení Přibyslav</t>
  </si>
  <si>
    <t xml:space="preserve">rezerva </t>
  </si>
  <si>
    <t>celkem Přibyslav</t>
  </si>
  <si>
    <t xml:space="preserve">Uložení KO  AVE </t>
  </si>
  <si>
    <t xml:space="preserve">Plast </t>
  </si>
  <si>
    <t xml:space="preserve">Papír </t>
  </si>
  <si>
    <t xml:space="preserve">Sklo </t>
  </si>
  <si>
    <t xml:space="preserve">Objemný </t>
  </si>
  <si>
    <t xml:space="preserve">Oděvy </t>
  </si>
  <si>
    <t xml:space="preserve">pneumatiky </t>
  </si>
  <si>
    <t>Barva</t>
  </si>
  <si>
    <t xml:space="preserve">dřevo </t>
  </si>
  <si>
    <t xml:space="preserve">Nerozložitelný </t>
  </si>
  <si>
    <t xml:space="preserve">BIO </t>
  </si>
  <si>
    <t xml:space="preserve">Olej </t>
  </si>
  <si>
    <t xml:space="preserve">Komunální odpad 
SVOZ </t>
  </si>
  <si>
    <t>2</t>
  </si>
  <si>
    <t>3</t>
  </si>
  <si>
    <t>BION</t>
  </si>
  <si>
    <t>4</t>
  </si>
  <si>
    <t>Mob</t>
  </si>
  <si>
    <t xml:space="preserve">směsný komunální odpad 200301
AVE - 707,25 Kč  , Přibyslav - 569,25 Kč </t>
  </si>
  <si>
    <t>5</t>
  </si>
  <si>
    <t>SO</t>
  </si>
  <si>
    <t>6</t>
  </si>
  <si>
    <t>7</t>
  </si>
  <si>
    <t>8</t>
  </si>
  <si>
    <t>21%</t>
  </si>
  <si>
    <t>Barva, lepidlo vč. obalů 200127
absorpční činidla 150202</t>
  </si>
  <si>
    <t>21%2</t>
  </si>
  <si>
    <t>9</t>
  </si>
  <si>
    <t>10</t>
  </si>
  <si>
    <t xml:space="preserve">Zabloudil </t>
  </si>
  <si>
    <t>mob</t>
  </si>
  <si>
    <t>11</t>
  </si>
  <si>
    <t>dřevo</t>
  </si>
  <si>
    <t xml:space="preserve">barvy </t>
  </si>
  <si>
    <t xml:space="preserve">oděvy </t>
  </si>
  <si>
    <t>12</t>
  </si>
  <si>
    <t xml:space="preserve">Objemny </t>
  </si>
  <si>
    <t xml:space="preserve">Stavební </t>
  </si>
  <si>
    <t xml:space="preserve">Topný olej
nafta , stavební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</si>
</sst>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.000_ ;[Red]\-#,##0.000\ "/>
    <numFmt numFmtId="166" formatCode="#,##0.000"/>
    <numFmt numFmtId="167" formatCode="0.000"/>
  </numFmts>
  <fonts count="45">
    <font>
      <sz val="10"/>
      <name val="Arial CE"/>
      <family val="0"/>
    </font>
    <font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 CE"/>
      <family val="2"/>
    </font>
    <font>
      <b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 diagonalUp="1" diagonalDown="1">
      <left style="medium"/>
      <right style="medium"/>
      <top style="medium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24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164" fontId="1" fillId="0" borderId="28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164" fontId="1" fillId="0" borderId="30" xfId="0" applyNumberFormat="1" applyFont="1" applyBorder="1" applyAlignment="1">
      <alignment/>
    </xf>
    <xf numFmtId="164" fontId="1" fillId="0" borderId="31" xfId="0" applyNumberFormat="1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164" fontId="1" fillId="0" borderId="34" xfId="0" applyNumberFormat="1" applyFont="1" applyBorder="1" applyAlignment="1">
      <alignment/>
    </xf>
    <xf numFmtId="0" fontId="1" fillId="0" borderId="33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/>
    </xf>
    <xf numFmtId="164" fontId="1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1" fillId="0" borderId="37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0" fontId="5" fillId="0" borderId="33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7" fontId="1" fillId="0" borderId="13" xfId="0" applyNumberFormat="1" applyFont="1" applyBorder="1" applyAlignment="1">
      <alignment/>
    </xf>
    <xf numFmtId="167" fontId="1" fillId="0" borderId="0" xfId="0" applyNumberFormat="1" applyFont="1" applyBorder="1" applyAlignment="1">
      <alignment horizontal="right"/>
    </xf>
    <xf numFmtId="167" fontId="1" fillId="0" borderId="0" xfId="0" applyNumberFormat="1" applyFont="1" applyAlignment="1">
      <alignment/>
    </xf>
    <xf numFmtId="164" fontId="3" fillId="0" borderId="38" xfId="0" applyNumberFormat="1" applyFont="1" applyBorder="1" applyAlignment="1">
      <alignment horizontal="right"/>
    </xf>
    <xf numFmtId="49" fontId="1" fillId="0" borderId="39" xfId="0" applyNumberFormat="1" applyFont="1" applyBorder="1" applyAlignment="1">
      <alignment/>
    </xf>
    <xf numFmtId="49" fontId="1" fillId="0" borderId="40" xfId="0" applyNumberFormat="1" applyFont="1" applyBorder="1" applyAlignment="1">
      <alignment/>
    </xf>
    <xf numFmtId="164" fontId="1" fillId="0" borderId="40" xfId="0" applyNumberFormat="1" applyFont="1" applyBorder="1" applyAlignment="1">
      <alignment/>
    </xf>
    <xf numFmtId="164" fontId="1" fillId="0" borderId="41" xfId="0" applyNumberFormat="1" applyFont="1" applyBorder="1" applyAlignment="1">
      <alignment/>
    </xf>
    <xf numFmtId="167" fontId="1" fillId="0" borderId="31" xfId="0" applyNumberFormat="1" applyFont="1" applyBorder="1" applyAlignment="1">
      <alignment/>
    </xf>
    <xf numFmtId="164" fontId="1" fillId="0" borderId="42" xfId="0" applyNumberFormat="1" applyFont="1" applyBorder="1" applyAlignment="1">
      <alignment/>
    </xf>
    <xf numFmtId="164" fontId="1" fillId="0" borderId="43" xfId="0" applyNumberFormat="1" applyFont="1" applyBorder="1" applyAlignment="1">
      <alignment/>
    </xf>
    <xf numFmtId="164" fontId="3" fillId="0" borderId="44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/>
    </xf>
    <xf numFmtId="164" fontId="1" fillId="0" borderId="45" xfId="0" applyNumberFormat="1" applyFont="1" applyBorder="1" applyAlignment="1">
      <alignment/>
    </xf>
    <xf numFmtId="49" fontId="1" fillId="0" borderId="2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46" xfId="0" applyNumberFormat="1" applyFont="1" applyBorder="1" applyAlignment="1">
      <alignment/>
    </xf>
    <xf numFmtId="0" fontId="43" fillId="0" borderId="47" xfId="0" applyFont="1" applyBorder="1" applyAlignment="1">
      <alignment/>
    </xf>
    <xf numFmtId="0" fontId="43" fillId="0" borderId="47" xfId="0" applyFont="1" applyBorder="1" applyAlignment="1">
      <alignment horizontal="center" wrapText="1"/>
    </xf>
    <xf numFmtId="0" fontId="5" fillId="0" borderId="48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5" xfId="0" applyFont="1" applyBorder="1" applyAlignment="1">
      <alignment/>
    </xf>
    <xf numFmtId="4" fontId="5" fillId="0" borderId="17" xfId="0" applyNumberFormat="1" applyFont="1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167" fontId="44" fillId="0" borderId="47" xfId="0" applyNumberFormat="1" applyFont="1" applyBorder="1" applyAlignment="1">
      <alignment/>
    </xf>
    <xf numFmtId="0" fontId="44" fillId="0" borderId="50" xfId="0" applyFont="1" applyBorder="1" applyAlignment="1">
      <alignment/>
    </xf>
    <xf numFmtId="0" fontId="44" fillId="0" borderId="35" xfId="0" applyFont="1" applyBorder="1" applyAlignment="1">
      <alignment horizontal="center"/>
    </xf>
    <xf numFmtId="0" fontId="44" fillId="0" borderId="50" xfId="0" applyFont="1" applyBorder="1" applyAlignment="1">
      <alignment horizontal="center"/>
    </xf>
    <xf numFmtId="0" fontId="5" fillId="0" borderId="53" xfId="0" applyFont="1" applyBorder="1" applyAlignment="1">
      <alignment/>
    </xf>
    <xf numFmtId="0" fontId="5" fillId="0" borderId="17" xfId="0" applyFont="1" applyBorder="1" applyAlignment="1">
      <alignment/>
    </xf>
    <xf numFmtId="164" fontId="5" fillId="0" borderId="4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1" fillId="0" borderId="51" xfId="0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/>
    </xf>
    <xf numFmtId="49" fontId="1" fillId="0" borderId="54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/>
    </xf>
    <xf numFmtId="164" fontId="1" fillId="0" borderId="54" xfId="0" applyNumberFormat="1" applyFont="1" applyBorder="1" applyAlignment="1">
      <alignment/>
    </xf>
    <xf numFmtId="164" fontId="1" fillId="0" borderId="55" xfId="0" applyNumberFormat="1" applyFont="1" applyBorder="1" applyAlignment="1">
      <alignment/>
    </xf>
    <xf numFmtId="164" fontId="1" fillId="0" borderId="56" xfId="0" applyNumberFormat="1" applyFont="1" applyBorder="1" applyAlignment="1">
      <alignment/>
    </xf>
    <xf numFmtId="164" fontId="4" fillId="0" borderId="46" xfId="0" applyNumberFormat="1" applyFont="1" applyBorder="1" applyAlignment="1">
      <alignment/>
    </xf>
    <xf numFmtId="167" fontId="1" fillId="0" borderId="54" xfId="0" applyNumberFormat="1" applyFont="1" applyBorder="1" applyAlignment="1">
      <alignment/>
    </xf>
    <xf numFmtId="164" fontId="1" fillId="0" borderId="57" xfId="0" applyNumberFormat="1" applyFont="1" applyBorder="1" applyAlignment="1">
      <alignment/>
    </xf>
    <xf numFmtId="164" fontId="3" fillId="0" borderId="58" xfId="0" applyNumberFormat="1" applyFont="1" applyBorder="1" applyAlignment="1">
      <alignment horizontal="right"/>
    </xf>
    <xf numFmtId="49" fontId="1" fillId="0" borderId="40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167" fontId="1" fillId="0" borderId="18" xfId="0" applyNumberFormat="1" applyFont="1" applyBorder="1" applyAlignment="1">
      <alignment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/>
    </xf>
    <xf numFmtId="49" fontId="1" fillId="0" borderId="60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9" fontId="5" fillId="0" borderId="33" xfId="0" applyNumberFormat="1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9" fontId="5" fillId="0" borderId="13" xfId="0" applyNumberFormat="1" applyFont="1" applyBorder="1" applyAlignment="1">
      <alignment horizontal="center"/>
    </xf>
    <xf numFmtId="9" fontId="5" fillId="0" borderId="14" xfId="0" applyNumberFormat="1" applyFont="1" applyFill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/>
    </xf>
    <xf numFmtId="4" fontId="5" fillId="0" borderId="33" xfId="0" applyNumberFormat="1" applyFont="1" applyBorder="1" applyAlignment="1">
      <alignment horizontal="center"/>
    </xf>
    <xf numFmtId="9" fontId="5" fillId="0" borderId="33" xfId="0" applyNumberFormat="1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2" xfId="0" applyBorder="1" applyAlignment="1">
      <alignment/>
    </xf>
    <xf numFmtId="2" fontId="5" fillId="0" borderId="41" xfId="0" applyNumberFormat="1" applyFont="1" applyBorder="1" applyAlignment="1">
      <alignment/>
    </xf>
    <xf numFmtId="3" fontId="5" fillId="0" borderId="26" xfId="47" applyNumberFormat="1" applyFont="1" applyBorder="1" applyAlignment="1">
      <alignment/>
    </xf>
    <xf numFmtId="0" fontId="0" fillId="0" borderId="61" xfId="0" applyFont="1" applyFill="1" applyBorder="1" applyAlignment="1">
      <alignment horizontal="center"/>
    </xf>
    <xf numFmtId="49" fontId="3" fillId="0" borderId="62" xfId="0" applyNumberFormat="1" applyFont="1" applyBorder="1" applyAlignment="1">
      <alignment horizontal="right"/>
    </xf>
    <xf numFmtId="49" fontId="3" fillId="0" borderId="51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164" fontId="3" fillId="0" borderId="52" xfId="0" applyNumberFormat="1" applyFont="1" applyBorder="1" applyAlignment="1">
      <alignment horizontal="right"/>
    </xf>
    <xf numFmtId="164" fontId="3" fillId="0" borderId="53" xfId="0" applyNumberFormat="1" applyFont="1" applyBorder="1" applyAlignment="1">
      <alignment horizontal="right"/>
    </xf>
    <xf numFmtId="0" fontId="5" fillId="0" borderId="62" xfId="0" applyFont="1" applyBorder="1" applyAlignment="1">
      <alignment/>
    </xf>
    <xf numFmtId="0" fontId="5" fillId="0" borderId="63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64" xfId="0" applyNumberFormat="1" applyFont="1" applyBorder="1" applyAlignment="1">
      <alignment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167" fontId="44" fillId="0" borderId="60" xfId="0" applyNumberFormat="1" applyFont="1" applyBorder="1" applyAlignment="1">
      <alignment/>
    </xf>
    <xf numFmtId="0" fontId="5" fillId="0" borderId="61" xfId="0" applyFont="1" applyBorder="1" applyAlignment="1">
      <alignment/>
    </xf>
    <xf numFmtId="0" fontId="5" fillId="0" borderId="67" xfId="0" applyFont="1" applyBorder="1" applyAlignment="1">
      <alignment/>
    </xf>
    <xf numFmtId="0" fontId="43" fillId="0" borderId="60" xfId="0" applyFont="1" applyBorder="1" applyAlignment="1">
      <alignment/>
    </xf>
    <xf numFmtId="0" fontId="44" fillId="0" borderId="66" xfId="0" applyFont="1" applyBorder="1" applyAlignment="1">
      <alignment/>
    </xf>
    <xf numFmtId="0" fontId="43" fillId="0" borderId="60" xfId="0" applyFont="1" applyBorder="1" applyAlignment="1">
      <alignment horizontal="center" wrapText="1"/>
    </xf>
    <xf numFmtId="0" fontId="44" fillId="0" borderId="63" xfId="0" applyFont="1" applyBorder="1" applyAlignment="1">
      <alignment horizontal="center"/>
    </xf>
    <xf numFmtId="0" fontId="44" fillId="0" borderId="66" xfId="0" applyFont="1" applyBorder="1" applyAlignment="1">
      <alignment horizontal="center"/>
    </xf>
    <xf numFmtId="0" fontId="5" fillId="0" borderId="64" xfId="0" applyFont="1" applyBorder="1" applyAlignment="1">
      <alignment/>
    </xf>
    <xf numFmtId="164" fontId="5" fillId="0" borderId="63" xfId="0" applyNumberFormat="1" applyFont="1" applyBorder="1" applyAlignment="1">
      <alignment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0" fontId="5" fillId="0" borderId="56" xfId="0" applyFont="1" applyFill="1" applyBorder="1" applyAlignment="1">
      <alignment horizontal="center"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43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70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164" fontId="3" fillId="0" borderId="65" xfId="0" applyNumberFormat="1" applyFont="1" applyBorder="1" applyAlignment="1">
      <alignment horizontal="right"/>
    </xf>
    <xf numFmtId="165" fontId="1" fillId="0" borderId="33" xfId="0" applyNumberFormat="1" applyFont="1" applyBorder="1" applyAlignment="1">
      <alignment/>
    </xf>
    <xf numFmtId="166" fontId="1" fillId="0" borderId="33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166" fontId="1" fillId="0" borderId="32" xfId="0" applyNumberFormat="1" applyFont="1" applyBorder="1" applyAlignment="1">
      <alignment/>
    </xf>
    <xf numFmtId="166" fontId="1" fillId="0" borderId="41" xfId="0" applyNumberFormat="1" applyFont="1" applyBorder="1" applyAlignment="1">
      <alignment/>
    </xf>
    <xf numFmtId="49" fontId="1" fillId="0" borderId="58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166" fontId="1" fillId="0" borderId="56" xfId="0" applyNumberFormat="1" applyFont="1" applyBorder="1" applyAlignment="1">
      <alignment/>
    </xf>
    <xf numFmtId="164" fontId="1" fillId="0" borderId="58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164" fontId="1" fillId="0" borderId="36" xfId="0" applyNumberFormat="1" applyFont="1" applyBorder="1" applyAlignment="1">
      <alignment/>
    </xf>
    <xf numFmtId="49" fontId="1" fillId="0" borderId="44" xfId="0" applyNumberFormat="1" applyFont="1" applyBorder="1" applyAlignment="1">
      <alignment/>
    </xf>
    <xf numFmtId="164" fontId="1" fillId="0" borderId="44" xfId="0" applyNumberFormat="1" applyFont="1" applyBorder="1" applyAlignment="1">
      <alignment/>
    </xf>
    <xf numFmtId="166" fontId="1" fillId="0" borderId="34" xfId="0" applyNumberFormat="1" applyFont="1" applyBorder="1" applyAlignment="1">
      <alignment/>
    </xf>
    <xf numFmtId="164" fontId="3" fillId="0" borderId="71" xfId="0" applyNumberFormat="1" applyFont="1" applyBorder="1" applyAlignment="1">
      <alignment horizontal="right"/>
    </xf>
    <xf numFmtId="164" fontId="1" fillId="0" borderId="3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37" xfId="0" applyNumberFormat="1" applyFont="1" applyBorder="1" applyAlignment="1">
      <alignment/>
    </xf>
    <xf numFmtId="49" fontId="1" fillId="0" borderId="47" xfId="0" applyNumberFormat="1" applyFont="1" applyBorder="1" applyAlignment="1">
      <alignment horizontal="center"/>
    </xf>
    <xf numFmtId="164" fontId="1" fillId="0" borderId="72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64" fontId="1" fillId="0" borderId="73" xfId="0" applyNumberFormat="1" applyFont="1" applyBorder="1" applyAlignment="1">
      <alignment/>
    </xf>
    <xf numFmtId="164" fontId="3" fillId="0" borderId="74" xfId="0" applyNumberFormat="1" applyFont="1" applyBorder="1" applyAlignment="1">
      <alignment horizontal="right"/>
    </xf>
    <xf numFmtId="164" fontId="3" fillId="0" borderId="72" xfId="0" applyNumberFormat="1" applyFont="1" applyBorder="1" applyAlignment="1">
      <alignment horizontal="right"/>
    </xf>
    <xf numFmtId="164" fontId="3" fillId="0" borderId="75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5" fillId="0" borderId="76" xfId="0" applyFont="1" applyBorder="1" applyAlignment="1">
      <alignment/>
    </xf>
    <xf numFmtId="167" fontId="1" fillId="0" borderId="13" xfId="0" applyNumberFormat="1" applyFont="1" applyBorder="1" applyAlignment="1">
      <alignment/>
    </xf>
    <xf numFmtId="0" fontId="44" fillId="0" borderId="47" xfId="0" applyFont="1" applyBorder="1" applyAlignment="1">
      <alignment/>
    </xf>
    <xf numFmtId="0" fontId="44" fillId="0" borderId="62" xfId="0" applyFont="1" applyBorder="1" applyAlignment="1">
      <alignment/>
    </xf>
    <xf numFmtId="0" fontId="44" fillId="0" borderId="60" xfId="0" applyFont="1" applyBorder="1" applyAlignment="1">
      <alignment/>
    </xf>
    <xf numFmtId="0" fontId="44" fillId="0" borderId="76" xfId="0" applyFont="1" applyBorder="1" applyAlignment="1">
      <alignment/>
    </xf>
    <xf numFmtId="164" fontId="2" fillId="0" borderId="31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2" name="Tabulka233" displayName="Tabulka233" ref="A4:AJ50" comment="" totalsRowShown="0">
  <autoFilter ref="A4:AJ50"/>
  <tableColumns count="36">
    <tableColumn id="1" name="Sloupec1"/>
    <tableColumn id="31" name="Sloupec111"/>
    <tableColumn id="28" name="Sloupec110"/>
    <tableColumn id="35" name="Sloupec1103"/>
    <tableColumn id="2" name="Sloupec2"/>
    <tableColumn id="3" name="Sloupec3"/>
    <tableColumn id="4" name="Sloupec4"/>
    <tableColumn id="5" name="Sloupec5"/>
    <tableColumn id="6" name="Sloupec6"/>
    <tableColumn id="7" name="Sloupec7"/>
    <tableColumn id="8" name="Sloupec8"/>
    <tableColumn id="33" name="Sloupec83"/>
    <tableColumn id="32" name="Sloupec82"/>
    <tableColumn id="9" name="Sloupec9"/>
    <tableColumn id="10" name="Sloupec10"/>
    <tableColumn id="11" name="Sloupec11"/>
    <tableColumn id="12" name="Sloupec12"/>
    <tableColumn id="13" name="Sloupec13"/>
    <tableColumn id="37" name="21%"/>
    <tableColumn id="14" name="Sloupec14"/>
    <tableColumn id="15" name="Sloupec15"/>
    <tableColumn id="16" name="Sloupec16"/>
    <tableColumn id="17" name="Sloupec17"/>
    <tableColumn id="18" name="Sloupec18"/>
    <tableColumn id="19" name="Sloupec19"/>
    <tableColumn id="30" name="Sloupec193"/>
    <tableColumn id="29" name="Sloupec192"/>
    <tableColumn id="20" name="Sloupec20"/>
    <tableColumn id="21" name="Sloupec21"/>
    <tableColumn id="27" name="Sloupec213"/>
    <tableColumn id="26" name="Sloupec212"/>
    <tableColumn id="22" name="Sloupec22"/>
    <tableColumn id="23" name="Sloupec23"/>
    <tableColumn id="38" name="21%2"/>
    <tableColumn id="24" name="Sloupec24"/>
    <tableColumn id="25" name="Sloupec2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7"/>
  <sheetViews>
    <sheetView tabSelected="1" zoomScalePageLayoutView="0" workbookViewId="0" topLeftCell="H1">
      <pane ySplit="1" topLeftCell="A11" activePane="bottomLeft" state="frozen"/>
      <selection pane="topLeft" activeCell="I1" sqref="I1"/>
      <selection pane="bottomLeft" activeCell="K50" sqref="K50"/>
    </sheetView>
  </sheetViews>
  <sheetFormatPr defaultColWidth="9.00390625" defaultRowHeight="12.75"/>
  <cols>
    <col min="1" max="1" width="10.125" style="1" customWidth="1"/>
    <col min="2" max="2" width="4.375" style="15" customWidth="1"/>
    <col min="3" max="3" width="6.25390625" style="1" customWidth="1"/>
    <col min="4" max="4" width="8.375" style="66" customWidth="1"/>
    <col min="5" max="5" width="8.375" style="1" customWidth="1"/>
    <col min="6" max="6" width="9.625" style="1" customWidth="1"/>
    <col min="7" max="9" width="8.375" style="1" customWidth="1"/>
    <col min="10" max="10" width="10.125" style="1" customWidth="1"/>
    <col min="11" max="12" width="8.375" style="1" customWidth="1"/>
    <col min="13" max="13" width="9.625" style="1" customWidth="1"/>
    <col min="14" max="14" width="10.25390625" style="1" customWidth="1"/>
    <col min="15" max="16" width="8.375" style="1" customWidth="1"/>
    <col min="17" max="17" width="8.375" style="72" customWidth="1"/>
    <col min="18" max="33" width="8.375" style="1" customWidth="1"/>
    <col min="34" max="34" width="11.25390625" style="1" customWidth="1"/>
    <col min="35" max="35" width="11.00390625" style="58" customWidth="1"/>
    <col min="36" max="36" width="10.375" style="1" customWidth="1"/>
    <col min="37" max="16384" width="9.125" style="1" customWidth="1"/>
  </cols>
  <sheetData>
    <row r="1" spans="1:36" s="11" customFormat="1" ht="46.5" customHeight="1" thickBot="1">
      <c r="A1" s="10" t="s">
        <v>5</v>
      </c>
      <c r="B1" s="40" t="s">
        <v>54</v>
      </c>
      <c r="C1" s="33"/>
      <c r="D1" s="67" t="s">
        <v>85</v>
      </c>
      <c r="E1" s="179" t="s">
        <v>1</v>
      </c>
      <c r="F1" s="180"/>
      <c r="G1" s="181" t="s">
        <v>0</v>
      </c>
      <c r="H1" s="180"/>
      <c r="I1" s="181" t="s">
        <v>2</v>
      </c>
      <c r="J1" s="180"/>
      <c r="K1" s="182" t="s">
        <v>91</v>
      </c>
      <c r="L1" s="183"/>
      <c r="M1" s="183"/>
      <c r="N1" s="184"/>
      <c r="O1" s="179" t="s">
        <v>68</v>
      </c>
      <c r="P1" s="180"/>
      <c r="Q1" s="181" t="s">
        <v>98</v>
      </c>
      <c r="R1" s="179"/>
      <c r="S1" s="180"/>
      <c r="T1" s="181" t="s">
        <v>6</v>
      </c>
      <c r="U1" s="180"/>
      <c r="V1" s="181" t="s">
        <v>8</v>
      </c>
      <c r="W1" s="180"/>
      <c r="X1" s="181" t="s">
        <v>9</v>
      </c>
      <c r="Y1" s="180"/>
      <c r="Z1" s="181" t="s">
        <v>57</v>
      </c>
      <c r="AA1" s="180"/>
      <c r="AB1" s="181" t="s">
        <v>10</v>
      </c>
      <c r="AC1" s="180"/>
      <c r="AD1" s="181" t="s">
        <v>48</v>
      </c>
      <c r="AE1" s="180"/>
      <c r="AF1" s="181" t="s">
        <v>11</v>
      </c>
      <c r="AG1" s="180"/>
      <c r="AH1" s="113" t="s">
        <v>111</v>
      </c>
      <c r="AI1" s="55" t="s">
        <v>4</v>
      </c>
      <c r="AJ1" s="13" t="s">
        <v>49</v>
      </c>
    </row>
    <row r="2" spans="1:36" s="61" customFormat="1" ht="23.25" thickBot="1">
      <c r="A2" s="93"/>
      <c r="B2" s="94"/>
      <c r="C2" s="95"/>
      <c r="D2" s="96"/>
      <c r="E2" s="97" t="s">
        <v>18</v>
      </c>
      <c r="F2" s="98">
        <v>218.5</v>
      </c>
      <c r="G2" s="97" t="s">
        <v>17</v>
      </c>
      <c r="H2" s="107">
        <v>747.5</v>
      </c>
      <c r="I2" s="99" t="s">
        <v>18</v>
      </c>
      <c r="J2" s="98">
        <v>184</v>
      </c>
      <c r="K2" s="100" t="s">
        <v>17</v>
      </c>
      <c r="L2" s="101" t="s">
        <v>66</v>
      </c>
      <c r="M2" s="102" t="s">
        <v>64</v>
      </c>
      <c r="N2" s="98">
        <v>707.25</v>
      </c>
      <c r="O2" s="100" t="s">
        <v>17</v>
      </c>
      <c r="P2" s="98">
        <v>2530</v>
      </c>
      <c r="Q2" s="103" t="s">
        <v>17</v>
      </c>
      <c r="R2" s="112">
        <v>13800</v>
      </c>
      <c r="S2" s="159">
        <v>14520</v>
      </c>
      <c r="T2" s="100" t="s">
        <v>18</v>
      </c>
      <c r="U2" s="98">
        <v>30.25</v>
      </c>
      <c r="V2" s="100" t="s">
        <v>17</v>
      </c>
      <c r="W2" s="98">
        <v>2645</v>
      </c>
      <c r="X2" s="91" t="s">
        <v>3</v>
      </c>
      <c r="Y2" s="104">
        <v>300</v>
      </c>
      <c r="Z2" s="225"/>
      <c r="AA2" s="226"/>
      <c r="AB2" s="92" t="s">
        <v>20</v>
      </c>
      <c r="AC2" s="106">
        <v>345</v>
      </c>
      <c r="AD2" s="105" t="s">
        <v>17</v>
      </c>
      <c r="AE2" s="106">
        <v>3450</v>
      </c>
      <c r="AF2" s="99" t="s">
        <v>17</v>
      </c>
      <c r="AG2" s="98">
        <v>3450</v>
      </c>
      <c r="AH2" s="111">
        <v>9680</v>
      </c>
      <c r="AI2" s="108"/>
      <c r="AJ2" s="109"/>
    </row>
    <row r="3" spans="1:36" s="61" customFormat="1" ht="13.5" thickBot="1">
      <c r="A3" s="159"/>
      <c r="B3" s="160"/>
      <c r="C3" s="161"/>
      <c r="D3" s="162"/>
      <c r="E3" s="163"/>
      <c r="F3" s="164">
        <v>241.5</v>
      </c>
      <c r="G3" s="163"/>
      <c r="H3" s="171"/>
      <c r="I3" s="165"/>
      <c r="J3" s="164">
        <v>184</v>
      </c>
      <c r="K3" s="166"/>
      <c r="L3" s="167"/>
      <c r="M3" s="168"/>
      <c r="N3" s="164"/>
      <c r="O3" s="166"/>
      <c r="P3" s="164">
        <v>1955</v>
      </c>
      <c r="Q3" s="169"/>
      <c r="R3" s="170"/>
      <c r="S3" s="223"/>
      <c r="T3" s="166"/>
      <c r="U3" s="164"/>
      <c r="V3" s="166"/>
      <c r="W3" s="164">
        <v>2875</v>
      </c>
      <c r="X3" s="172"/>
      <c r="Y3" s="173"/>
      <c r="Z3" s="227"/>
      <c r="AA3" s="228"/>
      <c r="AB3" s="174"/>
      <c r="AC3" s="176"/>
      <c r="AD3" s="175"/>
      <c r="AE3" s="176">
        <v>4025</v>
      </c>
      <c r="AF3" s="165"/>
      <c r="AG3" s="164"/>
      <c r="AH3" s="161"/>
      <c r="AI3" s="177"/>
      <c r="AJ3" s="178"/>
    </row>
    <row r="4" spans="1:36" ht="12" thickBot="1">
      <c r="A4" s="24" t="s">
        <v>21</v>
      </c>
      <c r="B4" s="48" t="s">
        <v>58</v>
      </c>
      <c r="C4" s="34" t="s">
        <v>50</v>
      </c>
      <c r="D4" s="68" t="s">
        <v>67</v>
      </c>
      <c r="E4" s="30" t="s">
        <v>22</v>
      </c>
      <c r="F4" s="3" t="s">
        <v>23</v>
      </c>
      <c r="G4" s="21" t="s">
        <v>24</v>
      </c>
      <c r="H4" s="4" t="s">
        <v>25</v>
      </c>
      <c r="I4" s="2" t="s">
        <v>26</v>
      </c>
      <c r="J4" s="3" t="s">
        <v>27</v>
      </c>
      <c r="K4" s="17" t="s">
        <v>28</v>
      </c>
      <c r="L4" s="41" t="s">
        <v>65</v>
      </c>
      <c r="M4" s="42" t="s">
        <v>63</v>
      </c>
      <c r="N4" s="19" t="s">
        <v>29</v>
      </c>
      <c r="O4" s="60" t="s">
        <v>30</v>
      </c>
      <c r="P4" s="53" t="s">
        <v>31</v>
      </c>
      <c r="Q4" s="69" t="s">
        <v>32</v>
      </c>
      <c r="R4" s="54" t="s">
        <v>33</v>
      </c>
      <c r="S4" s="59" t="s">
        <v>97</v>
      </c>
      <c r="T4" s="2" t="s">
        <v>34</v>
      </c>
      <c r="U4" s="3" t="s">
        <v>35</v>
      </c>
      <c r="V4" s="2" t="s">
        <v>36</v>
      </c>
      <c r="W4" s="3" t="s">
        <v>37</v>
      </c>
      <c r="X4" s="2" t="s">
        <v>38</v>
      </c>
      <c r="Y4" s="3" t="s">
        <v>39</v>
      </c>
      <c r="Z4" s="2" t="s">
        <v>56</v>
      </c>
      <c r="AA4" s="212" t="s">
        <v>55</v>
      </c>
      <c r="AB4" s="2" t="s">
        <v>40</v>
      </c>
      <c r="AC4" s="3" t="s">
        <v>41</v>
      </c>
      <c r="AD4" s="26" t="s">
        <v>47</v>
      </c>
      <c r="AE4" s="3" t="s">
        <v>46</v>
      </c>
      <c r="AF4" s="2" t="s">
        <v>42</v>
      </c>
      <c r="AG4" s="3" t="s">
        <v>43</v>
      </c>
      <c r="AH4" s="34" t="s">
        <v>99</v>
      </c>
      <c r="AI4" s="56" t="s">
        <v>44</v>
      </c>
      <c r="AJ4" s="26" t="s">
        <v>45</v>
      </c>
    </row>
    <row r="5" spans="1:36" ht="11.25">
      <c r="A5" s="24" t="s">
        <v>60</v>
      </c>
      <c r="B5" s="48" t="s">
        <v>61</v>
      </c>
      <c r="C5" s="34" t="s">
        <v>51</v>
      </c>
      <c r="D5" s="187"/>
      <c r="E5" s="43"/>
      <c r="F5" s="43"/>
      <c r="G5" s="194"/>
      <c r="H5" s="8"/>
      <c r="I5" s="6"/>
      <c r="J5" s="7"/>
      <c r="K5" s="6">
        <v>14.2</v>
      </c>
      <c r="L5" s="43">
        <v>2367.85</v>
      </c>
      <c r="M5" s="43">
        <v>7100</v>
      </c>
      <c r="N5" s="7">
        <f>(K5*$N$2)+M5+L5</f>
        <v>19510.799999999996</v>
      </c>
      <c r="O5" s="22"/>
      <c r="P5" s="23">
        <f>O5*$P$2</f>
        <v>0</v>
      </c>
      <c r="Q5" s="70"/>
      <c r="R5" s="43">
        <f>Q5*$R$2</f>
        <v>0</v>
      </c>
      <c r="S5" s="7"/>
      <c r="T5" s="6"/>
      <c r="U5" s="7">
        <f>T5*$U$2</f>
        <v>0</v>
      </c>
      <c r="V5" s="6"/>
      <c r="W5" s="7">
        <f>V5*$W$2</f>
        <v>0</v>
      </c>
      <c r="X5" s="6"/>
      <c r="Y5" s="7">
        <f>X5*$Y$2</f>
        <v>0</v>
      </c>
      <c r="Z5" s="6"/>
      <c r="AA5" s="7">
        <f>Z5*$AA$2</f>
        <v>0</v>
      </c>
      <c r="AB5" s="6"/>
      <c r="AC5" s="7">
        <f>AB5*$AC$2</f>
        <v>0</v>
      </c>
      <c r="AD5" s="6"/>
      <c r="AE5" s="7">
        <f aca="true" t="shared" si="0" ref="AE5:AE23">AD5*$AE$2</f>
        <v>0</v>
      </c>
      <c r="AF5" s="6"/>
      <c r="AG5" s="7">
        <f>AF5*$AG$2</f>
        <v>0</v>
      </c>
      <c r="AH5" s="36"/>
      <c r="AI5" s="56">
        <f>SUM(F5+H5+J5+P5+R5+U5+W5+AC5+Y5+AG5+N5+AJ5)</f>
        <v>19510.799999999996</v>
      </c>
      <c r="AJ5" s="26"/>
    </row>
    <row r="6" spans="1:36" ht="11.25">
      <c r="A6" s="25" t="s">
        <v>62</v>
      </c>
      <c r="B6" s="49" t="s">
        <v>61</v>
      </c>
      <c r="C6" s="35" t="s">
        <v>53</v>
      </c>
      <c r="D6" s="188"/>
      <c r="E6" s="43">
        <v>120</v>
      </c>
      <c r="F6" s="43">
        <f>E6*$F$2</f>
        <v>26220</v>
      </c>
      <c r="G6" s="195">
        <v>1.123</v>
      </c>
      <c r="H6" s="8">
        <f>G6*$H$2</f>
        <v>839.4425</v>
      </c>
      <c r="I6" s="6">
        <v>56</v>
      </c>
      <c r="J6" s="7">
        <f>I6*$J$2</f>
        <v>10304</v>
      </c>
      <c r="K6" s="6"/>
      <c r="L6" s="43"/>
      <c r="M6" s="43"/>
      <c r="N6" s="7">
        <f aca="true" t="shared" si="1" ref="N6:N48">(K6*$N$2)+M6+L6</f>
        <v>0</v>
      </c>
      <c r="O6" s="6"/>
      <c r="P6" s="23">
        <f aca="true" t="shared" si="2" ref="P6:P48">O6*$P$2</f>
        <v>0</v>
      </c>
      <c r="Q6" s="70"/>
      <c r="R6" s="43">
        <f aca="true" t="shared" si="3" ref="R6:R49">Q6*$R$2</f>
        <v>0</v>
      </c>
      <c r="S6" s="7"/>
      <c r="T6" s="6"/>
      <c r="U6" s="7">
        <f aca="true" t="shared" si="4" ref="U6:U49">T6*$U$2</f>
        <v>0</v>
      </c>
      <c r="V6" s="6"/>
      <c r="W6" s="7">
        <f aca="true" t="shared" si="5" ref="W6:W22">V6*$W$2</f>
        <v>0</v>
      </c>
      <c r="X6" s="6"/>
      <c r="Y6" s="7">
        <f aca="true" t="shared" si="6" ref="Y6:Y49">X6*$Y$2</f>
        <v>0</v>
      </c>
      <c r="Z6" s="6"/>
      <c r="AA6" s="7">
        <f aca="true" t="shared" si="7" ref="AA6:AA49">Z6*$AA$2</f>
        <v>0</v>
      </c>
      <c r="AB6" s="6"/>
      <c r="AC6" s="7">
        <f aca="true" t="shared" si="8" ref="AC6:AC49">AB6*$AC$2</f>
        <v>0</v>
      </c>
      <c r="AD6" s="6"/>
      <c r="AE6" s="7">
        <f t="shared" si="0"/>
        <v>0</v>
      </c>
      <c r="AF6" s="6"/>
      <c r="AG6" s="7">
        <f aca="true" t="shared" si="9" ref="AG6:AG49">AF6*$AG$2</f>
        <v>0</v>
      </c>
      <c r="AH6" s="36"/>
      <c r="AI6" s="56">
        <f>SUM(F6+H6+J6+P6+R6+U6+W6+AC6+Y6+AG6+N6+AJ6)</f>
        <v>37363.442500000005</v>
      </c>
      <c r="AJ6" s="27"/>
    </row>
    <row r="7" spans="1:36" ht="11.25">
      <c r="A7" s="25" t="s">
        <v>62</v>
      </c>
      <c r="B7" s="49" t="s">
        <v>61</v>
      </c>
      <c r="C7" s="35" t="s">
        <v>52</v>
      </c>
      <c r="D7" s="188"/>
      <c r="E7" s="43"/>
      <c r="F7" s="43">
        <f aca="true" t="shared" si="10" ref="F7:F19">E7*$F$2</f>
        <v>0</v>
      </c>
      <c r="G7" s="195"/>
      <c r="H7" s="8">
        <f aca="true" t="shared" si="11" ref="H7:H49">G7*$H$2</f>
        <v>0</v>
      </c>
      <c r="I7" s="6"/>
      <c r="J7" s="7">
        <f aca="true" t="shared" si="12" ref="J7:J19">I7*$J$2</f>
        <v>0</v>
      </c>
      <c r="K7" s="22"/>
      <c r="L7" s="44"/>
      <c r="M7" s="44"/>
      <c r="N7" s="7">
        <f t="shared" si="1"/>
        <v>0</v>
      </c>
      <c r="O7" s="22">
        <v>0.75</v>
      </c>
      <c r="P7" s="23">
        <f t="shared" si="2"/>
        <v>1897.5</v>
      </c>
      <c r="Q7" s="70">
        <v>0.023</v>
      </c>
      <c r="R7" s="43">
        <f t="shared" si="3"/>
        <v>317.4</v>
      </c>
      <c r="S7" s="7"/>
      <c r="T7" s="6">
        <v>4</v>
      </c>
      <c r="U7" s="7">
        <f t="shared" si="4"/>
        <v>121</v>
      </c>
      <c r="V7" s="6">
        <v>0.2</v>
      </c>
      <c r="W7" s="7">
        <f t="shared" si="5"/>
        <v>529</v>
      </c>
      <c r="X7" s="6"/>
      <c r="Y7" s="7">
        <f t="shared" si="6"/>
        <v>0</v>
      </c>
      <c r="Z7" s="6"/>
      <c r="AA7" s="7">
        <f t="shared" si="7"/>
        <v>0</v>
      </c>
      <c r="AB7" s="6"/>
      <c r="AC7" s="7">
        <f t="shared" si="8"/>
        <v>0</v>
      </c>
      <c r="AD7" s="6"/>
      <c r="AE7" s="7">
        <f t="shared" si="0"/>
        <v>0</v>
      </c>
      <c r="AF7" s="6">
        <v>0.23</v>
      </c>
      <c r="AG7" s="7">
        <f t="shared" si="9"/>
        <v>793.5</v>
      </c>
      <c r="AH7" s="36"/>
      <c r="AI7" s="56">
        <f>SUM(F7+H7+J7+P7+R7+U7+W7+AC7+Y7+AG7+N7+AJ7)</f>
        <v>3658.4</v>
      </c>
      <c r="AJ7" s="27"/>
    </row>
    <row r="8" spans="1:36" ht="12" thickBot="1">
      <c r="A8" s="74" t="s">
        <v>62</v>
      </c>
      <c r="B8" s="51" t="s">
        <v>61</v>
      </c>
      <c r="C8" s="75" t="s">
        <v>51</v>
      </c>
      <c r="D8" s="189">
        <v>25396.6</v>
      </c>
      <c r="E8" s="77"/>
      <c r="F8" s="77">
        <f t="shared" si="10"/>
        <v>0</v>
      </c>
      <c r="G8" s="198"/>
      <c r="H8" s="83">
        <f t="shared" si="11"/>
        <v>0</v>
      </c>
      <c r="I8" s="39"/>
      <c r="J8" s="32">
        <f t="shared" si="12"/>
        <v>0</v>
      </c>
      <c r="K8" s="39">
        <v>10.48</v>
      </c>
      <c r="L8" s="77"/>
      <c r="M8" s="77"/>
      <c r="N8" s="32">
        <v>11087.84</v>
      </c>
      <c r="O8" s="39"/>
      <c r="P8" s="82">
        <f t="shared" si="2"/>
        <v>0</v>
      </c>
      <c r="Q8" s="78"/>
      <c r="R8" s="77">
        <f t="shared" si="3"/>
        <v>0</v>
      </c>
      <c r="S8" s="32"/>
      <c r="T8" s="39"/>
      <c r="U8" s="32">
        <f t="shared" si="4"/>
        <v>0</v>
      </c>
      <c r="V8" s="39"/>
      <c r="W8" s="32">
        <f t="shared" si="5"/>
        <v>0</v>
      </c>
      <c r="X8" s="39"/>
      <c r="Y8" s="32">
        <f t="shared" si="6"/>
        <v>0</v>
      </c>
      <c r="Z8" s="39"/>
      <c r="AA8" s="32">
        <f t="shared" si="7"/>
        <v>0</v>
      </c>
      <c r="AB8" s="39"/>
      <c r="AC8" s="32">
        <f t="shared" si="8"/>
        <v>0</v>
      </c>
      <c r="AD8" s="39"/>
      <c r="AE8" s="32">
        <f t="shared" si="0"/>
        <v>0</v>
      </c>
      <c r="AF8" s="229"/>
      <c r="AG8" s="32">
        <f t="shared" si="9"/>
        <v>0</v>
      </c>
      <c r="AH8" s="76"/>
      <c r="AI8" s="81">
        <f aca="true" t="shared" si="13" ref="AI8:AI13">SUM(F8+H8+J8+P8+R8+U8+W8+AC8+Y8+AG8+N8+AJ8+D8)</f>
        <v>36484.44</v>
      </c>
      <c r="AJ8" s="80"/>
    </row>
    <row r="9" spans="1:36" ht="11.25">
      <c r="A9" s="59" t="s">
        <v>60</v>
      </c>
      <c r="B9" s="48" t="s">
        <v>86</v>
      </c>
      <c r="C9" s="34" t="s">
        <v>59</v>
      </c>
      <c r="D9" s="187"/>
      <c r="E9" s="54"/>
      <c r="F9" s="54">
        <f t="shared" si="10"/>
        <v>0</v>
      </c>
      <c r="G9" s="197"/>
      <c r="H9" s="4">
        <f t="shared" si="11"/>
        <v>0</v>
      </c>
      <c r="I9" s="2"/>
      <c r="J9" s="3">
        <f t="shared" si="12"/>
        <v>0</v>
      </c>
      <c r="K9" s="2">
        <v>11.8</v>
      </c>
      <c r="L9" s="54">
        <v>1967.65</v>
      </c>
      <c r="M9" s="54">
        <v>5900</v>
      </c>
      <c r="N9" s="3">
        <f t="shared" si="1"/>
        <v>16213.2</v>
      </c>
      <c r="O9" s="60"/>
      <c r="P9" s="53">
        <f t="shared" si="2"/>
        <v>0</v>
      </c>
      <c r="Q9" s="69"/>
      <c r="R9" s="54">
        <f t="shared" si="3"/>
        <v>0</v>
      </c>
      <c r="S9" s="3"/>
      <c r="T9" s="2"/>
      <c r="U9" s="3">
        <f t="shared" si="4"/>
        <v>0</v>
      </c>
      <c r="V9" s="2"/>
      <c r="W9" s="3">
        <f t="shared" si="5"/>
        <v>0</v>
      </c>
      <c r="X9" s="2"/>
      <c r="Y9" s="3">
        <f t="shared" si="6"/>
        <v>0</v>
      </c>
      <c r="Z9" s="2"/>
      <c r="AA9" s="3">
        <f t="shared" si="7"/>
        <v>0</v>
      </c>
      <c r="AB9" s="2"/>
      <c r="AC9" s="3">
        <f t="shared" si="8"/>
        <v>0</v>
      </c>
      <c r="AD9" s="2"/>
      <c r="AE9" s="3">
        <f t="shared" si="0"/>
        <v>0</v>
      </c>
      <c r="AF9" s="2"/>
      <c r="AG9" s="3">
        <f t="shared" si="9"/>
        <v>0</v>
      </c>
      <c r="AH9" s="36"/>
      <c r="AI9" s="73">
        <f t="shared" si="13"/>
        <v>16213.2</v>
      </c>
      <c r="AJ9" s="26"/>
    </row>
    <row r="10" spans="1:36" ht="11.25">
      <c r="A10" s="25" t="s">
        <v>62</v>
      </c>
      <c r="B10" s="49" t="s">
        <v>86</v>
      </c>
      <c r="C10" s="35" t="s">
        <v>53</v>
      </c>
      <c r="D10" s="188"/>
      <c r="E10" s="43">
        <v>152</v>
      </c>
      <c r="F10" s="43">
        <f t="shared" si="10"/>
        <v>33212</v>
      </c>
      <c r="G10" s="195">
        <v>1.352</v>
      </c>
      <c r="H10" s="8">
        <f t="shared" si="11"/>
        <v>1010.6200000000001</v>
      </c>
      <c r="I10" s="6">
        <v>52</v>
      </c>
      <c r="J10" s="7">
        <f t="shared" si="12"/>
        <v>9568</v>
      </c>
      <c r="K10" s="9"/>
      <c r="L10" s="45"/>
      <c r="M10" s="45"/>
      <c r="N10" s="7">
        <f t="shared" si="1"/>
        <v>0</v>
      </c>
      <c r="O10" s="22"/>
      <c r="P10" s="23">
        <f t="shared" si="2"/>
        <v>0</v>
      </c>
      <c r="Q10" s="70"/>
      <c r="R10" s="43">
        <f t="shared" si="3"/>
        <v>0</v>
      </c>
      <c r="S10" s="7"/>
      <c r="T10" s="6"/>
      <c r="U10" s="7">
        <f t="shared" si="4"/>
        <v>0</v>
      </c>
      <c r="V10" s="6"/>
      <c r="W10" s="7">
        <f t="shared" si="5"/>
        <v>0</v>
      </c>
      <c r="X10" s="6"/>
      <c r="Y10" s="7">
        <f t="shared" si="6"/>
        <v>0</v>
      </c>
      <c r="Z10" s="6"/>
      <c r="AA10" s="7">
        <f t="shared" si="7"/>
        <v>0</v>
      </c>
      <c r="AB10" s="6"/>
      <c r="AC10" s="7">
        <f t="shared" si="8"/>
        <v>0</v>
      </c>
      <c r="AD10" s="6"/>
      <c r="AE10" s="7">
        <f t="shared" si="0"/>
        <v>0</v>
      </c>
      <c r="AF10" s="6"/>
      <c r="AG10" s="7">
        <f t="shared" si="9"/>
        <v>0</v>
      </c>
      <c r="AH10" s="37"/>
      <c r="AI10" s="56">
        <f t="shared" si="13"/>
        <v>43790.62</v>
      </c>
      <c r="AJ10" s="27"/>
    </row>
    <row r="11" spans="1:36" ht="11.25">
      <c r="A11" s="25" t="s">
        <v>62</v>
      </c>
      <c r="B11" s="49" t="s">
        <v>86</v>
      </c>
      <c r="C11" s="35" t="s">
        <v>52</v>
      </c>
      <c r="D11" s="188"/>
      <c r="E11" s="43"/>
      <c r="F11" s="43">
        <f t="shared" si="10"/>
        <v>0</v>
      </c>
      <c r="G11" s="195"/>
      <c r="H11" s="8">
        <f t="shared" si="11"/>
        <v>0</v>
      </c>
      <c r="I11" s="6"/>
      <c r="J11" s="7">
        <f t="shared" si="12"/>
        <v>0</v>
      </c>
      <c r="K11" s="6"/>
      <c r="L11" s="43"/>
      <c r="M11" s="43"/>
      <c r="N11" s="7">
        <f t="shared" si="1"/>
        <v>0</v>
      </c>
      <c r="O11" s="6">
        <v>0.44</v>
      </c>
      <c r="P11" s="23">
        <f t="shared" si="2"/>
        <v>1113.2</v>
      </c>
      <c r="Q11" s="70">
        <v>0.055</v>
      </c>
      <c r="R11" s="43">
        <f t="shared" si="3"/>
        <v>759</v>
      </c>
      <c r="S11" s="7"/>
      <c r="T11" s="6"/>
      <c r="U11" s="7">
        <f t="shared" si="4"/>
        <v>0</v>
      </c>
      <c r="V11" s="6">
        <v>0.26</v>
      </c>
      <c r="W11" s="7">
        <f t="shared" si="5"/>
        <v>687.7</v>
      </c>
      <c r="X11" s="6"/>
      <c r="Y11" s="7">
        <f t="shared" si="6"/>
        <v>0</v>
      </c>
      <c r="Z11" s="6"/>
      <c r="AA11" s="7">
        <f t="shared" si="7"/>
        <v>0</v>
      </c>
      <c r="AB11" s="6"/>
      <c r="AC11" s="7">
        <f t="shared" si="8"/>
        <v>0</v>
      </c>
      <c r="AD11" s="6"/>
      <c r="AE11" s="7">
        <f t="shared" si="0"/>
        <v>0</v>
      </c>
      <c r="AF11" s="6"/>
      <c r="AG11" s="7">
        <f t="shared" si="9"/>
        <v>0</v>
      </c>
      <c r="AH11" s="36"/>
      <c r="AI11" s="56">
        <f t="shared" si="13"/>
        <v>2559.9</v>
      </c>
      <c r="AJ11" s="27"/>
    </row>
    <row r="12" spans="1:37" ht="12" thickBot="1">
      <c r="A12" s="74" t="s">
        <v>62</v>
      </c>
      <c r="B12" s="51" t="s">
        <v>86</v>
      </c>
      <c r="C12" s="75" t="s">
        <v>59</v>
      </c>
      <c r="D12" s="189">
        <v>25396.6</v>
      </c>
      <c r="E12" s="77"/>
      <c r="F12" s="77">
        <f t="shared" si="10"/>
        <v>0</v>
      </c>
      <c r="G12" s="198"/>
      <c r="H12" s="83">
        <f t="shared" si="11"/>
        <v>0</v>
      </c>
      <c r="I12" s="39"/>
      <c r="J12" s="32">
        <f t="shared" si="12"/>
        <v>0</v>
      </c>
      <c r="K12" s="39">
        <v>9.76</v>
      </c>
      <c r="L12" s="77"/>
      <c r="M12" s="77">
        <v>4880</v>
      </c>
      <c r="N12" s="32">
        <f>(K12*483)+M12+L12</f>
        <v>9594.08</v>
      </c>
      <c r="O12" s="39"/>
      <c r="P12" s="82">
        <f t="shared" si="2"/>
        <v>0</v>
      </c>
      <c r="Q12" s="78"/>
      <c r="R12" s="77">
        <f t="shared" si="3"/>
        <v>0</v>
      </c>
      <c r="S12" s="32"/>
      <c r="T12" s="39"/>
      <c r="U12" s="32">
        <f t="shared" si="4"/>
        <v>0</v>
      </c>
      <c r="V12" s="39"/>
      <c r="W12" s="32">
        <f t="shared" si="5"/>
        <v>0</v>
      </c>
      <c r="X12" s="39"/>
      <c r="Y12" s="32">
        <f t="shared" si="6"/>
        <v>0</v>
      </c>
      <c r="Z12" s="39"/>
      <c r="AA12" s="32">
        <f t="shared" si="7"/>
        <v>0</v>
      </c>
      <c r="AB12" s="39"/>
      <c r="AC12" s="32">
        <f t="shared" si="8"/>
        <v>0</v>
      </c>
      <c r="AD12" s="39"/>
      <c r="AE12" s="32">
        <f t="shared" si="0"/>
        <v>0</v>
      </c>
      <c r="AF12" s="39"/>
      <c r="AG12" s="32">
        <f t="shared" si="9"/>
        <v>0</v>
      </c>
      <c r="AH12" s="76"/>
      <c r="AI12" s="81">
        <f t="shared" si="13"/>
        <v>34990.68</v>
      </c>
      <c r="AJ12" s="80"/>
      <c r="AK12" s="5"/>
    </row>
    <row r="13" spans="1:36" ht="11.25">
      <c r="A13" s="199" t="s">
        <v>60</v>
      </c>
      <c r="B13" s="115" t="s">
        <v>87</v>
      </c>
      <c r="C13" s="116" t="s">
        <v>59</v>
      </c>
      <c r="D13" s="200"/>
      <c r="E13" s="119"/>
      <c r="F13" s="119">
        <f t="shared" si="10"/>
        <v>0</v>
      </c>
      <c r="G13" s="201"/>
      <c r="H13" s="122">
        <f t="shared" si="11"/>
        <v>0</v>
      </c>
      <c r="I13" s="117"/>
      <c r="J13" s="90">
        <f t="shared" si="12"/>
        <v>0</v>
      </c>
      <c r="K13" s="117">
        <v>4.8</v>
      </c>
      <c r="L13" s="119">
        <v>800.4</v>
      </c>
      <c r="M13" s="119">
        <v>2400</v>
      </c>
      <c r="N13" s="90">
        <f t="shared" si="1"/>
        <v>6595.199999999999</v>
      </c>
      <c r="O13" s="117"/>
      <c r="P13" s="120">
        <f t="shared" si="2"/>
        <v>0</v>
      </c>
      <c r="Q13" s="121"/>
      <c r="R13" s="119">
        <f t="shared" si="3"/>
        <v>0</v>
      </c>
      <c r="S13" s="90"/>
      <c r="T13" s="117"/>
      <c r="U13" s="90">
        <f t="shared" si="4"/>
        <v>0</v>
      </c>
      <c r="V13" s="117"/>
      <c r="W13" s="90">
        <f t="shared" si="5"/>
        <v>0</v>
      </c>
      <c r="X13" s="117"/>
      <c r="Y13" s="90">
        <f t="shared" si="6"/>
        <v>0</v>
      </c>
      <c r="Z13" s="117"/>
      <c r="AA13" s="90">
        <f t="shared" si="7"/>
        <v>0</v>
      </c>
      <c r="AB13" s="117"/>
      <c r="AC13" s="90">
        <f t="shared" si="8"/>
        <v>0</v>
      </c>
      <c r="AD13" s="117"/>
      <c r="AE13" s="90">
        <f t="shared" si="0"/>
        <v>0</v>
      </c>
      <c r="AF13" s="117"/>
      <c r="AG13" s="90">
        <f t="shared" si="9"/>
        <v>0</v>
      </c>
      <c r="AH13" s="118"/>
      <c r="AI13" s="123">
        <f t="shared" si="13"/>
        <v>6595.199999999999</v>
      </c>
      <c r="AJ13" s="202"/>
    </row>
    <row r="14" spans="1:36" ht="11.25">
      <c r="A14" s="203" t="s">
        <v>62</v>
      </c>
      <c r="B14" s="84" t="s">
        <v>87</v>
      </c>
      <c r="C14" s="85" t="s">
        <v>88</v>
      </c>
      <c r="D14" s="190"/>
      <c r="E14" s="196"/>
      <c r="F14" s="196"/>
      <c r="G14" s="196"/>
      <c r="H14" s="88"/>
      <c r="I14" s="86"/>
      <c r="J14" s="87"/>
      <c r="K14" s="86"/>
      <c r="L14" s="196"/>
      <c r="M14" s="196"/>
      <c r="N14" s="87"/>
      <c r="O14" s="86"/>
      <c r="P14" s="221"/>
      <c r="Q14" s="224"/>
      <c r="R14" s="196"/>
      <c r="S14" s="87"/>
      <c r="T14" s="86"/>
      <c r="U14" s="87"/>
      <c r="V14" s="86"/>
      <c r="W14" s="87"/>
      <c r="X14" s="86"/>
      <c r="Y14" s="87"/>
      <c r="Z14" s="86">
        <v>1.62</v>
      </c>
      <c r="AA14" s="87">
        <v>2288.96</v>
      </c>
      <c r="AB14" s="86"/>
      <c r="AC14" s="7"/>
      <c r="AD14" s="86"/>
      <c r="AE14" s="87">
        <f>AD14*$AE$2</f>
        <v>0</v>
      </c>
      <c r="AF14" s="6"/>
      <c r="AG14" s="87"/>
      <c r="AH14" s="114"/>
      <c r="AI14" s="73">
        <f>SUM(F14+H14+J14+P14+R14+U14+W14+AC14+Y14+AG14+N14+AJ14+D14+AA14)</f>
        <v>2288.96</v>
      </c>
      <c r="AJ14" s="89"/>
    </row>
    <row r="15" spans="1:36" ht="11.25">
      <c r="A15" s="204" t="s">
        <v>62</v>
      </c>
      <c r="B15" s="49" t="s">
        <v>87</v>
      </c>
      <c r="C15" s="35" t="s">
        <v>53</v>
      </c>
      <c r="D15" s="187"/>
      <c r="E15" s="43">
        <v>203</v>
      </c>
      <c r="F15" s="43">
        <f t="shared" si="10"/>
        <v>44355.5</v>
      </c>
      <c r="G15" s="195">
        <v>2.684</v>
      </c>
      <c r="H15" s="8">
        <f t="shared" si="11"/>
        <v>2006.2900000000002</v>
      </c>
      <c r="I15" s="6">
        <v>70</v>
      </c>
      <c r="J15" s="7">
        <f t="shared" si="12"/>
        <v>12880</v>
      </c>
      <c r="K15" s="6"/>
      <c r="L15" s="43"/>
      <c r="M15" s="43"/>
      <c r="N15" s="7">
        <f t="shared" si="1"/>
        <v>0</v>
      </c>
      <c r="O15" s="6"/>
      <c r="P15" s="23">
        <f t="shared" si="2"/>
        <v>0</v>
      </c>
      <c r="Q15" s="70"/>
      <c r="R15" s="43">
        <f t="shared" si="3"/>
        <v>0</v>
      </c>
      <c r="S15" s="7"/>
      <c r="T15" s="6"/>
      <c r="U15" s="7">
        <f t="shared" si="4"/>
        <v>0</v>
      </c>
      <c r="V15" s="6"/>
      <c r="W15" s="7">
        <f t="shared" si="5"/>
        <v>0</v>
      </c>
      <c r="X15" s="6"/>
      <c r="Y15" s="7">
        <f t="shared" si="6"/>
        <v>0</v>
      </c>
      <c r="Z15" s="6"/>
      <c r="AA15" s="7">
        <f t="shared" si="7"/>
        <v>0</v>
      </c>
      <c r="AB15" s="6"/>
      <c r="AC15" s="7">
        <f t="shared" si="8"/>
        <v>0</v>
      </c>
      <c r="AD15" s="6"/>
      <c r="AE15" s="7">
        <f t="shared" si="0"/>
        <v>0</v>
      </c>
      <c r="AF15" s="6"/>
      <c r="AG15" s="7">
        <f t="shared" si="9"/>
        <v>0</v>
      </c>
      <c r="AH15" s="37"/>
      <c r="AI15" s="56">
        <f>SUM(F15+H15+J15+P15+R15+U15+W15+AC15+Y15+AG15+N15+AJ15+D15)</f>
        <v>59241.79</v>
      </c>
      <c r="AJ15" s="205"/>
    </row>
    <row r="16" spans="1:36" ht="11.25">
      <c r="A16" s="204" t="s">
        <v>62</v>
      </c>
      <c r="B16" s="49" t="s">
        <v>87</v>
      </c>
      <c r="C16" s="35" t="s">
        <v>52</v>
      </c>
      <c r="D16" s="188"/>
      <c r="E16" s="43"/>
      <c r="F16" s="43">
        <f t="shared" si="10"/>
        <v>0</v>
      </c>
      <c r="G16" s="195"/>
      <c r="H16" s="8">
        <f t="shared" si="11"/>
        <v>0</v>
      </c>
      <c r="I16" s="6"/>
      <c r="J16" s="7">
        <f t="shared" si="12"/>
        <v>0</v>
      </c>
      <c r="K16" s="6"/>
      <c r="L16" s="43"/>
      <c r="M16" s="43"/>
      <c r="N16" s="7">
        <f t="shared" si="1"/>
        <v>0</v>
      </c>
      <c r="O16" s="6">
        <v>1.25</v>
      </c>
      <c r="P16" s="23">
        <f t="shared" si="2"/>
        <v>3162.5</v>
      </c>
      <c r="Q16" s="70">
        <v>0.035</v>
      </c>
      <c r="R16" s="43">
        <f t="shared" si="3"/>
        <v>483.00000000000006</v>
      </c>
      <c r="S16" s="7"/>
      <c r="T16" s="6"/>
      <c r="U16" s="7">
        <f t="shared" si="4"/>
        <v>0</v>
      </c>
      <c r="V16" s="6">
        <v>0.48</v>
      </c>
      <c r="W16" s="7">
        <f t="shared" si="5"/>
        <v>1269.6</v>
      </c>
      <c r="X16" s="6"/>
      <c r="Y16" s="7">
        <f t="shared" si="6"/>
        <v>0</v>
      </c>
      <c r="Z16" s="6"/>
      <c r="AA16" s="7">
        <f t="shared" si="7"/>
        <v>0</v>
      </c>
      <c r="AB16" s="6"/>
      <c r="AC16" s="7">
        <f t="shared" si="8"/>
        <v>0</v>
      </c>
      <c r="AD16" s="6"/>
      <c r="AE16" s="7">
        <f t="shared" si="0"/>
        <v>0</v>
      </c>
      <c r="AF16" s="6">
        <v>0.18</v>
      </c>
      <c r="AG16" s="7">
        <f t="shared" si="9"/>
        <v>621</v>
      </c>
      <c r="AH16" s="37"/>
      <c r="AI16" s="56">
        <f>SUM(F16+H16+J16+P16+R16+U16+W16+AC16+Y16+AG16+N16+AJ16+D16)</f>
        <v>5536.1</v>
      </c>
      <c r="AJ16" s="205"/>
    </row>
    <row r="17" spans="1:36" ht="12" thickBot="1">
      <c r="A17" s="206" t="s">
        <v>62</v>
      </c>
      <c r="B17" s="51" t="s">
        <v>87</v>
      </c>
      <c r="C17" s="75" t="s">
        <v>59</v>
      </c>
      <c r="D17" s="189">
        <v>25396.6</v>
      </c>
      <c r="E17" s="77"/>
      <c r="F17" s="77">
        <f t="shared" si="10"/>
        <v>0</v>
      </c>
      <c r="G17" s="198"/>
      <c r="H17" s="83">
        <f t="shared" si="11"/>
        <v>0</v>
      </c>
      <c r="I17" s="39"/>
      <c r="J17" s="32">
        <f t="shared" si="12"/>
        <v>0</v>
      </c>
      <c r="K17" s="39">
        <v>13.42</v>
      </c>
      <c r="L17" s="77"/>
      <c r="M17" s="77">
        <v>6710</v>
      </c>
      <c r="N17" s="32">
        <f>(K17*483)+M17+L17</f>
        <v>13191.86</v>
      </c>
      <c r="O17" s="39"/>
      <c r="P17" s="82">
        <f t="shared" si="2"/>
        <v>0</v>
      </c>
      <c r="Q17" s="78"/>
      <c r="R17" s="77">
        <f t="shared" si="3"/>
        <v>0</v>
      </c>
      <c r="S17" s="32"/>
      <c r="T17" s="39"/>
      <c r="U17" s="32">
        <f t="shared" si="4"/>
        <v>0</v>
      </c>
      <c r="V17" s="39"/>
      <c r="W17" s="32">
        <f t="shared" si="5"/>
        <v>0</v>
      </c>
      <c r="X17" s="39"/>
      <c r="Y17" s="32">
        <f t="shared" si="6"/>
        <v>0</v>
      </c>
      <c r="Z17" s="39"/>
      <c r="AA17" s="32">
        <f t="shared" si="7"/>
        <v>0</v>
      </c>
      <c r="AB17" s="39"/>
      <c r="AC17" s="32">
        <f t="shared" si="8"/>
        <v>0</v>
      </c>
      <c r="AD17" s="39"/>
      <c r="AE17" s="32">
        <f t="shared" si="0"/>
        <v>0</v>
      </c>
      <c r="AF17" s="39"/>
      <c r="AG17" s="32">
        <f t="shared" si="9"/>
        <v>0</v>
      </c>
      <c r="AH17" s="79"/>
      <c r="AI17" s="81">
        <f>SUM(F17+H17+J17+P17+R17+U17+W17+AC17+Y17+AG17+N17+AJ17+D17)</f>
        <v>38588.46</v>
      </c>
      <c r="AJ17" s="207"/>
    </row>
    <row r="18" spans="1:36" ht="11.25">
      <c r="A18" s="59" t="s">
        <v>62</v>
      </c>
      <c r="B18" s="48" t="s">
        <v>89</v>
      </c>
      <c r="C18" s="34" t="s">
        <v>90</v>
      </c>
      <c r="D18" s="187"/>
      <c r="E18" s="54"/>
      <c r="F18" s="54">
        <f t="shared" si="10"/>
        <v>0</v>
      </c>
      <c r="G18" s="197"/>
      <c r="H18" s="4">
        <f t="shared" si="11"/>
        <v>0</v>
      </c>
      <c r="I18" s="2"/>
      <c r="J18" s="3">
        <f t="shared" si="12"/>
        <v>0</v>
      </c>
      <c r="K18" s="2"/>
      <c r="L18" s="54"/>
      <c r="M18" s="54"/>
      <c r="N18" s="3">
        <f t="shared" si="1"/>
        <v>0</v>
      </c>
      <c r="O18" s="2">
        <v>8.96</v>
      </c>
      <c r="P18" s="53">
        <f>O18*1955</f>
        <v>17516.800000000003</v>
      </c>
      <c r="Q18" s="69"/>
      <c r="R18" s="54">
        <f t="shared" si="3"/>
        <v>0</v>
      </c>
      <c r="S18" s="3"/>
      <c r="T18" s="2"/>
      <c r="U18" s="3">
        <f t="shared" si="4"/>
        <v>0</v>
      </c>
      <c r="V18" s="2"/>
      <c r="W18" s="3">
        <f t="shared" si="5"/>
        <v>0</v>
      </c>
      <c r="X18" s="2"/>
      <c r="Y18" s="3">
        <f t="shared" si="6"/>
        <v>0</v>
      </c>
      <c r="Z18" s="2"/>
      <c r="AA18" s="3">
        <f t="shared" si="7"/>
        <v>0</v>
      </c>
      <c r="AB18" s="2"/>
      <c r="AC18" s="3">
        <f t="shared" si="8"/>
        <v>0</v>
      </c>
      <c r="AD18" s="2"/>
      <c r="AE18" s="3">
        <f t="shared" si="0"/>
        <v>0</v>
      </c>
      <c r="AF18" s="2"/>
      <c r="AG18" s="3">
        <f t="shared" si="9"/>
        <v>0</v>
      </c>
      <c r="AH18" s="36"/>
      <c r="AI18" s="73">
        <f>SUM(F18+H18+J18+P18+R18+U18+W18+AC18+Y18+AG18+N18+AJ18+D18)</f>
        <v>27571.100000000002</v>
      </c>
      <c r="AJ18" s="26">
        <v>10054.3</v>
      </c>
    </row>
    <row r="19" spans="1:36" ht="11.25">
      <c r="A19" s="25" t="s">
        <v>62</v>
      </c>
      <c r="B19" s="49" t="s">
        <v>89</v>
      </c>
      <c r="C19" s="35" t="s">
        <v>59</v>
      </c>
      <c r="D19" s="188">
        <v>25396.6</v>
      </c>
      <c r="E19" s="43"/>
      <c r="F19" s="43">
        <f t="shared" si="10"/>
        <v>0</v>
      </c>
      <c r="G19" s="195"/>
      <c r="H19" s="8">
        <f t="shared" si="11"/>
        <v>0</v>
      </c>
      <c r="I19" s="6"/>
      <c r="J19" s="7">
        <f t="shared" si="12"/>
        <v>0</v>
      </c>
      <c r="K19" s="6">
        <v>19.14</v>
      </c>
      <c r="L19" s="43"/>
      <c r="M19" s="43">
        <v>9570</v>
      </c>
      <c r="N19" s="7">
        <f>(K19*$N$2)+M19+L19</f>
        <v>23106.765</v>
      </c>
      <c r="O19" s="6"/>
      <c r="P19" s="23">
        <f t="shared" si="2"/>
        <v>0</v>
      </c>
      <c r="Q19" s="70"/>
      <c r="R19" s="43">
        <f t="shared" si="3"/>
        <v>0</v>
      </c>
      <c r="S19" s="7"/>
      <c r="T19" s="6"/>
      <c r="U19" s="7">
        <f t="shared" si="4"/>
        <v>0</v>
      </c>
      <c r="V19" s="6"/>
      <c r="W19" s="7">
        <f t="shared" si="5"/>
        <v>0</v>
      </c>
      <c r="X19" s="6"/>
      <c r="Y19" s="7">
        <f t="shared" si="6"/>
        <v>0</v>
      </c>
      <c r="Z19" s="6"/>
      <c r="AA19" s="7">
        <f t="shared" si="7"/>
        <v>0</v>
      </c>
      <c r="AB19" s="6"/>
      <c r="AC19" s="7">
        <f t="shared" si="8"/>
        <v>0</v>
      </c>
      <c r="AD19" s="6"/>
      <c r="AE19" s="7">
        <f t="shared" si="0"/>
        <v>0</v>
      </c>
      <c r="AF19" s="6"/>
      <c r="AG19" s="7">
        <f t="shared" si="9"/>
        <v>0</v>
      </c>
      <c r="AH19" s="36"/>
      <c r="AI19" s="56">
        <f>SUM(F19+H19+J19+P19+R19+U19+W19+AC19+Y19+AG19+N19+AJ19+D19)</f>
        <v>48503.365</v>
      </c>
      <c r="AJ19" s="27"/>
    </row>
    <row r="20" spans="1:36" ht="11.25">
      <c r="A20" s="25" t="s">
        <v>62</v>
      </c>
      <c r="B20" s="49" t="s">
        <v>89</v>
      </c>
      <c r="C20" s="35" t="s">
        <v>53</v>
      </c>
      <c r="D20" s="188"/>
      <c r="E20" s="43">
        <v>198</v>
      </c>
      <c r="F20" s="43">
        <f>E20*$F$3</f>
        <v>47817</v>
      </c>
      <c r="G20" s="195"/>
      <c r="H20" s="8">
        <f t="shared" si="11"/>
        <v>0</v>
      </c>
      <c r="I20" s="6">
        <v>59</v>
      </c>
      <c r="J20" s="7">
        <f>I20*$J$3</f>
        <v>10856</v>
      </c>
      <c r="K20" s="6"/>
      <c r="L20" s="43"/>
      <c r="M20" s="43"/>
      <c r="N20" s="7">
        <f t="shared" si="1"/>
        <v>0</v>
      </c>
      <c r="O20" s="6"/>
      <c r="P20" s="23">
        <f t="shared" si="2"/>
        <v>0</v>
      </c>
      <c r="Q20" s="70"/>
      <c r="R20" s="43">
        <f t="shared" si="3"/>
        <v>0</v>
      </c>
      <c r="S20" s="7"/>
      <c r="T20" s="6"/>
      <c r="U20" s="7">
        <f t="shared" si="4"/>
        <v>0</v>
      </c>
      <c r="V20" s="6"/>
      <c r="W20" s="7">
        <f>V20*$W$2</f>
        <v>0</v>
      </c>
      <c r="X20" s="6"/>
      <c r="Y20" s="7">
        <f t="shared" si="6"/>
        <v>0</v>
      </c>
      <c r="Z20" s="6"/>
      <c r="AA20" s="7">
        <f t="shared" si="7"/>
        <v>0</v>
      </c>
      <c r="AB20" s="6"/>
      <c r="AC20" s="7">
        <f t="shared" si="8"/>
        <v>0</v>
      </c>
      <c r="AD20" s="6"/>
      <c r="AE20" s="7">
        <f t="shared" si="0"/>
        <v>0</v>
      </c>
      <c r="AF20" s="6"/>
      <c r="AG20" s="7">
        <f t="shared" si="9"/>
        <v>0</v>
      </c>
      <c r="AH20" s="36"/>
      <c r="AI20" s="56">
        <f>SUM(F20+H20+J20+P20+R20+U20+W20+AC20+Y20+AG20+N20+AJ20+D20)</f>
        <v>58673</v>
      </c>
      <c r="AJ20" s="27"/>
    </row>
    <row r="21" spans="1:36" ht="11.25">
      <c r="A21" s="25" t="s">
        <v>62</v>
      </c>
      <c r="B21" s="49"/>
      <c r="C21" s="35" t="s">
        <v>90</v>
      </c>
      <c r="D21" s="188"/>
      <c r="E21" s="43"/>
      <c r="F21" s="43"/>
      <c r="G21" s="195"/>
      <c r="H21" s="8">
        <f t="shared" si="11"/>
        <v>0</v>
      </c>
      <c r="I21" s="6"/>
      <c r="J21" s="7"/>
      <c r="K21" s="6"/>
      <c r="L21" s="43"/>
      <c r="M21" s="43"/>
      <c r="N21" s="7">
        <f t="shared" si="1"/>
        <v>0</v>
      </c>
      <c r="O21" s="6"/>
      <c r="P21" s="23">
        <f t="shared" si="2"/>
        <v>0</v>
      </c>
      <c r="Q21" s="70">
        <v>0.66</v>
      </c>
      <c r="R21" s="43">
        <f t="shared" si="3"/>
        <v>9108</v>
      </c>
      <c r="S21" s="7"/>
      <c r="T21" s="6">
        <v>12</v>
      </c>
      <c r="U21" s="7">
        <f t="shared" si="4"/>
        <v>363</v>
      </c>
      <c r="V21" s="6"/>
      <c r="W21" s="7">
        <f t="shared" si="5"/>
        <v>0</v>
      </c>
      <c r="X21" s="6"/>
      <c r="Y21" s="7">
        <f t="shared" si="6"/>
        <v>0</v>
      </c>
      <c r="Z21" s="6"/>
      <c r="AA21" s="7">
        <f t="shared" si="7"/>
        <v>0</v>
      </c>
      <c r="AB21" s="6"/>
      <c r="AC21" s="7">
        <f t="shared" si="8"/>
        <v>0</v>
      </c>
      <c r="AD21" s="6"/>
      <c r="AE21" s="7">
        <f t="shared" si="0"/>
        <v>0</v>
      </c>
      <c r="AF21" s="6"/>
      <c r="AG21" s="7">
        <v>115</v>
      </c>
      <c r="AH21" s="36"/>
      <c r="AI21" s="56">
        <f>SUM(F21+H21+J21+P21+R21+U21+W21+AC21+Y21+AG21+N21+AJ21+D21)</f>
        <v>11056.75</v>
      </c>
      <c r="AJ21" s="27">
        <v>1470.75</v>
      </c>
    </row>
    <row r="22" spans="1:36" ht="11.25">
      <c r="A22" s="25" t="s">
        <v>62</v>
      </c>
      <c r="B22" s="49" t="s">
        <v>89</v>
      </c>
      <c r="C22" s="35" t="s">
        <v>88</v>
      </c>
      <c r="D22" s="188"/>
      <c r="E22" s="43"/>
      <c r="F22" s="43"/>
      <c r="G22" s="195"/>
      <c r="H22" s="8">
        <f t="shared" si="11"/>
        <v>0</v>
      </c>
      <c r="I22" s="6"/>
      <c r="J22" s="7"/>
      <c r="K22" s="6"/>
      <c r="L22" s="43"/>
      <c r="M22" s="43"/>
      <c r="N22" s="7">
        <f t="shared" si="1"/>
        <v>0</v>
      </c>
      <c r="O22" s="6"/>
      <c r="P22" s="23">
        <f t="shared" si="2"/>
        <v>0</v>
      </c>
      <c r="Q22" s="70"/>
      <c r="R22" s="43">
        <f t="shared" si="3"/>
        <v>0</v>
      </c>
      <c r="S22" s="7"/>
      <c r="T22" s="6"/>
      <c r="U22" s="7">
        <f t="shared" si="4"/>
        <v>0</v>
      </c>
      <c r="V22" s="6"/>
      <c r="W22" s="7">
        <f t="shared" si="5"/>
        <v>0</v>
      </c>
      <c r="X22" s="6"/>
      <c r="Y22" s="7">
        <f t="shared" si="6"/>
        <v>0</v>
      </c>
      <c r="Z22" s="6">
        <v>1.58</v>
      </c>
      <c r="AA22" s="7">
        <v>3997.4</v>
      </c>
      <c r="AB22" s="6"/>
      <c r="AC22" s="7">
        <f t="shared" si="8"/>
        <v>0</v>
      </c>
      <c r="AD22" s="6"/>
      <c r="AE22" s="7">
        <f t="shared" si="0"/>
        <v>0</v>
      </c>
      <c r="AF22" s="6"/>
      <c r="AG22" s="7">
        <f t="shared" si="9"/>
        <v>0</v>
      </c>
      <c r="AH22" s="36"/>
      <c r="AI22" s="56">
        <f>SUM(F22+H22+J22+P22+R22+U22+W22+AC22+Y22+AG22+N22+AJ22+D22+AA22)</f>
        <v>4572.4</v>
      </c>
      <c r="AJ22" s="27">
        <v>575</v>
      </c>
    </row>
    <row r="23" spans="1:36" ht="12" thickBot="1">
      <c r="A23" s="125" t="s">
        <v>62</v>
      </c>
      <c r="B23" s="50" t="s">
        <v>89</v>
      </c>
      <c r="C23" s="126" t="s">
        <v>52</v>
      </c>
      <c r="D23" s="192"/>
      <c r="E23" s="46"/>
      <c r="F23" s="46"/>
      <c r="G23" s="208"/>
      <c r="H23" s="217">
        <f t="shared" si="11"/>
        <v>0</v>
      </c>
      <c r="I23" s="18"/>
      <c r="J23" s="20"/>
      <c r="K23" s="18"/>
      <c r="L23" s="46"/>
      <c r="M23" s="46"/>
      <c r="N23" s="20">
        <f t="shared" si="1"/>
        <v>0</v>
      </c>
      <c r="O23" s="18">
        <v>0.83</v>
      </c>
      <c r="P23" s="222">
        <f>O23*$P$2</f>
        <v>2099.9</v>
      </c>
      <c r="Q23" s="127">
        <v>0.025</v>
      </c>
      <c r="R23" s="46">
        <f t="shared" si="3"/>
        <v>345</v>
      </c>
      <c r="S23" s="20"/>
      <c r="T23" s="18">
        <v>5</v>
      </c>
      <c r="U23" s="20">
        <f t="shared" si="4"/>
        <v>151.25</v>
      </c>
      <c r="V23" s="18">
        <v>0.2436</v>
      </c>
      <c r="W23" s="20">
        <v>616.31</v>
      </c>
      <c r="X23" s="18"/>
      <c r="Y23" s="20">
        <f t="shared" si="6"/>
        <v>0</v>
      </c>
      <c r="Z23" s="18"/>
      <c r="AA23" s="20">
        <f t="shared" si="7"/>
        <v>0</v>
      </c>
      <c r="AB23" s="18"/>
      <c r="AC23" s="20">
        <f t="shared" si="8"/>
        <v>0</v>
      </c>
      <c r="AD23" s="18"/>
      <c r="AE23" s="20">
        <f t="shared" si="0"/>
        <v>0</v>
      </c>
      <c r="AF23" s="18"/>
      <c r="AG23" s="20">
        <f t="shared" si="9"/>
        <v>0</v>
      </c>
      <c r="AH23" s="38"/>
      <c r="AI23" s="209">
        <f>SUM(F23+H23+J23+P23+R23+U23+W23+AC23+Y23+AG23+N23+AJ23+D23)</f>
        <v>3212.46</v>
      </c>
      <c r="AJ23" s="31"/>
    </row>
    <row r="24" spans="1:36" ht="11.25">
      <c r="A24" s="199" t="s">
        <v>62</v>
      </c>
      <c r="B24" s="115" t="s">
        <v>92</v>
      </c>
      <c r="C24" s="116" t="s">
        <v>52</v>
      </c>
      <c r="D24" s="191"/>
      <c r="E24" s="119"/>
      <c r="F24" s="119"/>
      <c r="G24" s="201"/>
      <c r="H24" s="122">
        <f t="shared" si="11"/>
        <v>0</v>
      </c>
      <c r="I24" s="117"/>
      <c r="J24" s="90"/>
      <c r="K24" s="117"/>
      <c r="L24" s="119"/>
      <c r="M24" s="119"/>
      <c r="N24" s="90">
        <f t="shared" si="1"/>
        <v>0</v>
      </c>
      <c r="O24" s="117">
        <v>1.01</v>
      </c>
      <c r="P24" s="120">
        <f t="shared" si="2"/>
        <v>2555.3</v>
      </c>
      <c r="Q24" s="121">
        <v>0.05</v>
      </c>
      <c r="R24" s="119">
        <f t="shared" si="3"/>
        <v>690</v>
      </c>
      <c r="S24" s="90"/>
      <c r="T24" s="117">
        <v>15</v>
      </c>
      <c r="U24" s="90">
        <f t="shared" si="4"/>
        <v>453.75</v>
      </c>
      <c r="V24" s="117">
        <v>0.46</v>
      </c>
      <c r="W24" s="90">
        <f>V24*$W$3</f>
        <v>1322.5</v>
      </c>
      <c r="X24" s="117"/>
      <c r="Y24" s="90">
        <f t="shared" si="6"/>
        <v>0</v>
      </c>
      <c r="Z24" s="117"/>
      <c r="AA24" s="90">
        <f t="shared" si="7"/>
        <v>0</v>
      </c>
      <c r="AB24" s="117"/>
      <c r="AC24" s="90">
        <f t="shared" si="8"/>
        <v>0</v>
      </c>
      <c r="AD24" s="117">
        <v>0.098</v>
      </c>
      <c r="AE24" s="90">
        <f>AD24*$AE$3</f>
        <v>394.45</v>
      </c>
      <c r="AF24" s="117">
        <v>0.08</v>
      </c>
      <c r="AG24" s="90">
        <f t="shared" si="9"/>
        <v>276</v>
      </c>
      <c r="AH24" s="118"/>
      <c r="AI24" s="123">
        <f>SUM(F24+H24+J24+P24+R24+U24+W24+AC24+Y24+AG24+N24+AJ24+D24+AE24)</f>
        <v>7651.599999999999</v>
      </c>
      <c r="AJ24" s="202">
        <v>1959.6</v>
      </c>
    </row>
    <row r="25" spans="1:36" ht="11.25">
      <c r="A25" s="204" t="s">
        <v>62</v>
      </c>
      <c r="B25" s="49" t="s">
        <v>92</v>
      </c>
      <c r="C25" s="35" t="s">
        <v>51</v>
      </c>
      <c r="D25" s="188">
        <v>25396.6</v>
      </c>
      <c r="E25" s="43"/>
      <c r="F25" s="43"/>
      <c r="G25" s="195"/>
      <c r="H25" s="8">
        <f t="shared" si="11"/>
        <v>0</v>
      </c>
      <c r="I25" s="6"/>
      <c r="J25" s="7"/>
      <c r="K25" s="16">
        <v>27.46</v>
      </c>
      <c r="L25" s="47"/>
      <c r="M25" s="47">
        <v>13730</v>
      </c>
      <c r="N25" s="7">
        <f>(K25*$N$2)+M25+L25</f>
        <v>33151.085</v>
      </c>
      <c r="O25" s="16"/>
      <c r="P25" s="23">
        <f t="shared" si="2"/>
        <v>0</v>
      </c>
      <c r="Q25" s="70"/>
      <c r="R25" s="43">
        <f t="shared" si="3"/>
        <v>0</v>
      </c>
      <c r="S25" s="7"/>
      <c r="T25" s="16"/>
      <c r="U25" s="7">
        <f t="shared" si="4"/>
        <v>0</v>
      </c>
      <c r="V25" s="16"/>
      <c r="W25" s="7"/>
      <c r="X25" s="16"/>
      <c r="Y25" s="7">
        <f t="shared" si="6"/>
        <v>0</v>
      </c>
      <c r="Z25" s="16"/>
      <c r="AA25" s="7">
        <f t="shared" si="7"/>
        <v>0</v>
      </c>
      <c r="AB25" s="16"/>
      <c r="AC25" s="7">
        <f t="shared" si="8"/>
        <v>0</v>
      </c>
      <c r="AD25" s="16"/>
      <c r="AE25" s="7"/>
      <c r="AF25" s="16"/>
      <c r="AG25" s="7">
        <f t="shared" si="9"/>
        <v>0</v>
      </c>
      <c r="AH25" s="37"/>
      <c r="AI25" s="56">
        <f>SUM(F25+H25+J25+P25+R25+U25+W25+AC25+Y25+AG25+N25+AJ25+D25)</f>
        <v>58547.685</v>
      </c>
      <c r="AJ25" s="205"/>
    </row>
    <row r="26" spans="1:36" ht="12" thickBot="1">
      <c r="A26" s="206" t="s">
        <v>62</v>
      </c>
      <c r="B26" s="51" t="s">
        <v>92</v>
      </c>
      <c r="C26" s="75" t="s">
        <v>93</v>
      </c>
      <c r="D26" s="189"/>
      <c r="E26" s="77">
        <v>208</v>
      </c>
      <c r="F26" s="77">
        <f>E26*$F$3</f>
        <v>50232</v>
      </c>
      <c r="G26" s="198">
        <v>3.403</v>
      </c>
      <c r="H26" s="83">
        <f t="shared" si="11"/>
        <v>2543.7425</v>
      </c>
      <c r="I26" s="39">
        <v>56</v>
      </c>
      <c r="J26" s="32">
        <f>I26*$J$3</f>
        <v>10304</v>
      </c>
      <c r="K26" s="39"/>
      <c r="L26" s="77"/>
      <c r="M26" s="77"/>
      <c r="N26" s="32">
        <f t="shared" si="1"/>
        <v>0</v>
      </c>
      <c r="O26" s="39"/>
      <c r="P26" s="82">
        <f t="shared" si="2"/>
        <v>0</v>
      </c>
      <c r="Q26" s="78"/>
      <c r="R26" s="77">
        <f t="shared" si="3"/>
        <v>0</v>
      </c>
      <c r="S26" s="32"/>
      <c r="T26" s="39"/>
      <c r="U26" s="32">
        <f t="shared" si="4"/>
        <v>0</v>
      </c>
      <c r="V26" s="39"/>
      <c r="W26" s="32"/>
      <c r="X26" s="39"/>
      <c r="Y26" s="32">
        <f t="shared" si="6"/>
        <v>0</v>
      </c>
      <c r="Z26" s="39"/>
      <c r="AA26" s="32">
        <f t="shared" si="7"/>
        <v>0</v>
      </c>
      <c r="AB26" s="39"/>
      <c r="AC26" s="32">
        <f t="shared" si="8"/>
        <v>0</v>
      </c>
      <c r="AD26" s="39"/>
      <c r="AE26" s="32"/>
      <c r="AF26" s="39"/>
      <c r="AG26" s="32">
        <f t="shared" si="9"/>
        <v>0</v>
      </c>
      <c r="AH26" s="76"/>
      <c r="AI26" s="81">
        <f>SUM(F26+H26+J26+P26+R26+U26+W26+AC26+Y26+AG26+N26+AJ26+D26)</f>
        <v>63079.7425</v>
      </c>
      <c r="AJ26" s="207"/>
    </row>
    <row r="27" spans="1:36" ht="11.25">
      <c r="A27" s="59" t="s">
        <v>62</v>
      </c>
      <c r="B27" s="48" t="s">
        <v>94</v>
      </c>
      <c r="C27" s="34" t="s">
        <v>51</v>
      </c>
      <c r="D27" s="187">
        <v>25396.6</v>
      </c>
      <c r="E27" s="54"/>
      <c r="F27" s="54"/>
      <c r="G27" s="197"/>
      <c r="H27" s="4">
        <f t="shared" si="11"/>
        <v>0</v>
      </c>
      <c r="I27" s="2"/>
      <c r="J27" s="3"/>
      <c r="K27" s="2">
        <v>17.68</v>
      </c>
      <c r="L27" s="54"/>
      <c r="M27" s="54">
        <v>8840</v>
      </c>
      <c r="N27" s="3">
        <f>(K27*$N$2)+M27+L27</f>
        <v>21344.18</v>
      </c>
      <c r="O27" s="2"/>
      <c r="P27" s="53">
        <f t="shared" si="2"/>
        <v>0</v>
      </c>
      <c r="Q27" s="69"/>
      <c r="R27" s="54">
        <f t="shared" si="3"/>
        <v>0</v>
      </c>
      <c r="S27" s="3"/>
      <c r="T27" s="2"/>
      <c r="U27" s="3">
        <f t="shared" si="4"/>
        <v>0</v>
      </c>
      <c r="V27" s="2"/>
      <c r="W27" s="3"/>
      <c r="X27" s="2"/>
      <c r="Y27" s="3">
        <f t="shared" si="6"/>
        <v>0</v>
      </c>
      <c r="Z27" s="2"/>
      <c r="AA27" s="3">
        <f t="shared" si="7"/>
        <v>0</v>
      </c>
      <c r="AB27" s="2"/>
      <c r="AC27" s="3">
        <f t="shared" si="8"/>
        <v>0</v>
      </c>
      <c r="AD27" s="2"/>
      <c r="AE27" s="3"/>
      <c r="AF27" s="2"/>
      <c r="AG27" s="3">
        <f t="shared" si="9"/>
        <v>0</v>
      </c>
      <c r="AH27" s="36"/>
      <c r="AI27" s="73">
        <f>SUM(F27+H27+J27+P27+R27+U27+W27+AC27+Y27+AG27+N27+AJ27+D27)</f>
        <v>46740.78</v>
      </c>
      <c r="AJ27" s="26"/>
    </row>
    <row r="28" spans="1:36" ht="11.25">
      <c r="A28" s="25" t="s">
        <v>62</v>
      </c>
      <c r="B28" s="49" t="s">
        <v>94</v>
      </c>
      <c r="C28" s="35" t="s">
        <v>93</v>
      </c>
      <c r="D28" s="188"/>
      <c r="E28" s="43">
        <v>177</v>
      </c>
      <c r="F28" s="43">
        <f>E28*$F$3</f>
        <v>42745.5</v>
      </c>
      <c r="G28" s="195">
        <v>2.666</v>
      </c>
      <c r="H28" s="8">
        <f t="shared" si="11"/>
        <v>1992.835</v>
      </c>
      <c r="I28" s="6">
        <v>72</v>
      </c>
      <c r="J28" s="7">
        <f>I28*$J$3</f>
        <v>13248</v>
      </c>
      <c r="K28" s="6"/>
      <c r="L28" s="43"/>
      <c r="M28" s="43"/>
      <c r="N28" s="7">
        <f t="shared" si="1"/>
        <v>0</v>
      </c>
      <c r="O28" s="6"/>
      <c r="P28" s="23">
        <f t="shared" si="2"/>
        <v>0</v>
      </c>
      <c r="Q28" s="70"/>
      <c r="R28" s="43">
        <f t="shared" si="3"/>
        <v>0</v>
      </c>
      <c r="S28" s="7"/>
      <c r="T28" s="6"/>
      <c r="U28" s="7">
        <f t="shared" si="4"/>
        <v>0</v>
      </c>
      <c r="V28" s="6"/>
      <c r="W28" s="7"/>
      <c r="X28" s="6"/>
      <c r="Y28" s="7">
        <f t="shared" si="6"/>
        <v>0</v>
      </c>
      <c r="Z28" s="6"/>
      <c r="AA28" s="7">
        <f t="shared" si="7"/>
        <v>0</v>
      </c>
      <c r="AB28" s="6"/>
      <c r="AC28" s="7">
        <f t="shared" si="8"/>
        <v>0</v>
      </c>
      <c r="AD28" s="6"/>
      <c r="AE28" s="7"/>
      <c r="AF28" s="6"/>
      <c r="AG28" s="7">
        <f t="shared" si="9"/>
        <v>0</v>
      </c>
      <c r="AH28" s="36"/>
      <c r="AI28" s="56">
        <f>SUM(F28+H28+J28+P28+R28+U28+W28+AC28+Y28+AG28+N28+AJ28+D28)</f>
        <v>57986.335</v>
      </c>
      <c r="AJ28" s="27"/>
    </row>
    <row r="29" spans="1:36" ht="12" thickBot="1">
      <c r="A29" s="125" t="s">
        <v>62</v>
      </c>
      <c r="B29" s="50" t="s">
        <v>94</v>
      </c>
      <c r="C29" s="126" t="s">
        <v>52</v>
      </c>
      <c r="D29" s="192"/>
      <c r="E29" s="46"/>
      <c r="F29" s="46"/>
      <c r="G29" s="208"/>
      <c r="H29" s="217">
        <f t="shared" si="11"/>
        <v>0</v>
      </c>
      <c r="I29" s="18"/>
      <c r="J29" s="20"/>
      <c r="K29" s="18"/>
      <c r="L29" s="46"/>
      <c r="M29" s="46"/>
      <c r="N29" s="20">
        <f t="shared" si="1"/>
        <v>0</v>
      </c>
      <c r="O29" s="18">
        <v>2.75</v>
      </c>
      <c r="P29" s="222">
        <f>O29*$P$2</f>
        <v>6957.5</v>
      </c>
      <c r="Q29" s="127">
        <v>0.006</v>
      </c>
      <c r="R29" s="46">
        <f>Q29*$R$2</f>
        <v>82.8</v>
      </c>
      <c r="S29" s="20">
        <v>145.2</v>
      </c>
      <c r="T29" s="18">
        <v>8</v>
      </c>
      <c r="U29" s="20">
        <f t="shared" si="4"/>
        <v>242</v>
      </c>
      <c r="V29" s="18">
        <v>0.24</v>
      </c>
      <c r="W29" s="20">
        <f>V29*$W$3</f>
        <v>690</v>
      </c>
      <c r="X29" s="18"/>
      <c r="Y29" s="20">
        <f t="shared" si="6"/>
        <v>0</v>
      </c>
      <c r="Z29" s="18"/>
      <c r="AA29" s="20">
        <f t="shared" si="7"/>
        <v>0</v>
      </c>
      <c r="AB29" s="18"/>
      <c r="AC29" s="20">
        <f t="shared" si="8"/>
        <v>0</v>
      </c>
      <c r="AD29" s="18"/>
      <c r="AE29" s="20"/>
      <c r="AF29" s="18">
        <v>0.02</v>
      </c>
      <c r="AG29" s="20">
        <f t="shared" si="9"/>
        <v>69</v>
      </c>
      <c r="AH29" s="38"/>
      <c r="AI29" s="209">
        <f>SUM(F29+H29+J29+P29+R29+U29+W29+AC29+Y29+AG29+N29+AJ29+D29+S29)</f>
        <v>8186.5</v>
      </c>
      <c r="AJ29" s="31"/>
    </row>
    <row r="30" spans="1:36" ht="11.25">
      <c r="A30" s="199" t="s">
        <v>62</v>
      </c>
      <c r="B30" s="115" t="s">
        <v>95</v>
      </c>
      <c r="C30" s="116" t="s">
        <v>51</v>
      </c>
      <c r="D30" s="191">
        <v>25396.6</v>
      </c>
      <c r="E30" s="119"/>
      <c r="F30" s="119"/>
      <c r="G30" s="201"/>
      <c r="H30" s="122">
        <f t="shared" si="11"/>
        <v>0</v>
      </c>
      <c r="I30" s="117"/>
      <c r="J30" s="90"/>
      <c r="K30" s="117">
        <v>17.34</v>
      </c>
      <c r="L30" s="119"/>
      <c r="M30" s="119">
        <v>8670</v>
      </c>
      <c r="N30" s="90">
        <f t="shared" si="1"/>
        <v>20933.715</v>
      </c>
      <c r="O30" s="117"/>
      <c r="P30" s="120">
        <f t="shared" si="2"/>
        <v>0</v>
      </c>
      <c r="Q30" s="121"/>
      <c r="R30" s="119">
        <f t="shared" si="3"/>
        <v>0</v>
      </c>
      <c r="S30" s="90"/>
      <c r="T30" s="117"/>
      <c r="U30" s="90">
        <f t="shared" si="4"/>
        <v>0</v>
      </c>
      <c r="V30" s="117"/>
      <c r="W30" s="90"/>
      <c r="X30" s="117"/>
      <c r="Y30" s="90">
        <f t="shared" si="6"/>
        <v>0</v>
      </c>
      <c r="Z30" s="117"/>
      <c r="AA30" s="90">
        <f t="shared" si="7"/>
        <v>0</v>
      </c>
      <c r="AB30" s="117"/>
      <c r="AC30" s="90">
        <f t="shared" si="8"/>
        <v>0</v>
      </c>
      <c r="AD30" s="117"/>
      <c r="AE30" s="90"/>
      <c r="AF30" s="117"/>
      <c r="AG30" s="90">
        <f t="shared" si="9"/>
        <v>0</v>
      </c>
      <c r="AH30" s="118"/>
      <c r="AI30" s="123">
        <f>SUM(F30+H30+J30+P30+R30+U30+W30+AC30+Y30+AG30+N30+AJ30+D30)</f>
        <v>46330.315</v>
      </c>
      <c r="AJ30" s="202"/>
    </row>
    <row r="31" spans="1:36" ht="11.25">
      <c r="A31" s="204" t="s">
        <v>62</v>
      </c>
      <c r="B31" s="49" t="s">
        <v>95</v>
      </c>
      <c r="C31" s="35" t="s">
        <v>53</v>
      </c>
      <c r="D31" s="188"/>
      <c r="E31" s="43">
        <v>194</v>
      </c>
      <c r="F31" s="43">
        <f>E31*$F$3</f>
        <v>46851</v>
      </c>
      <c r="G31" s="195"/>
      <c r="H31" s="8">
        <f t="shared" si="11"/>
        <v>0</v>
      </c>
      <c r="I31" s="6">
        <v>59</v>
      </c>
      <c r="J31" s="7">
        <f>I31*$J$3</f>
        <v>10856</v>
      </c>
      <c r="K31" s="6"/>
      <c r="L31" s="43"/>
      <c r="M31" s="43"/>
      <c r="N31" s="7">
        <f t="shared" si="1"/>
        <v>0</v>
      </c>
      <c r="O31" s="6"/>
      <c r="P31" s="23">
        <f t="shared" si="2"/>
        <v>0</v>
      </c>
      <c r="Q31" s="70"/>
      <c r="R31" s="43">
        <f t="shared" si="3"/>
        <v>0</v>
      </c>
      <c r="S31" s="7"/>
      <c r="T31" s="6"/>
      <c r="U31" s="7">
        <f t="shared" si="4"/>
        <v>0</v>
      </c>
      <c r="V31" s="6"/>
      <c r="W31" s="7"/>
      <c r="X31" s="6"/>
      <c r="Y31" s="7">
        <f t="shared" si="6"/>
        <v>0</v>
      </c>
      <c r="Z31" s="6"/>
      <c r="AA31" s="7">
        <f t="shared" si="7"/>
        <v>0</v>
      </c>
      <c r="AB31" s="6"/>
      <c r="AC31" s="7">
        <f t="shared" si="8"/>
        <v>0</v>
      </c>
      <c r="AD31" s="6"/>
      <c r="AE31" s="7"/>
      <c r="AF31" s="6"/>
      <c r="AG31" s="7">
        <f t="shared" si="9"/>
        <v>0</v>
      </c>
      <c r="AH31" s="37"/>
      <c r="AI31" s="56">
        <f>SUM(F31+H31+J31+P31+R31+U31+W31+AC31+Y31+AG31+N31+AJ31+D31)</f>
        <v>57707</v>
      </c>
      <c r="AJ31" s="205"/>
    </row>
    <row r="32" spans="1:36" s="12" customFormat="1" ht="11.25">
      <c r="A32" s="204" t="s">
        <v>62</v>
      </c>
      <c r="B32" s="49" t="s">
        <v>95</v>
      </c>
      <c r="C32" s="35" t="s">
        <v>52</v>
      </c>
      <c r="D32" s="188"/>
      <c r="E32" s="43"/>
      <c r="F32" s="43"/>
      <c r="G32" s="195"/>
      <c r="H32" s="8">
        <f t="shared" si="11"/>
        <v>0</v>
      </c>
      <c r="I32" s="6"/>
      <c r="J32" s="7"/>
      <c r="K32" s="6"/>
      <c r="L32" s="43"/>
      <c r="M32" s="43"/>
      <c r="N32" s="7">
        <f t="shared" si="1"/>
        <v>0</v>
      </c>
      <c r="O32" s="6">
        <v>1.23</v>
      </c>
      <c r="P32" s="23">
        <v>3019.65</v>
      </c>
      <c r="Q32" s="70">
        <v>0.057</v>
      </c>
      <c r="R32" s="43">
        <f t="shared" si="3"/>
        <v>786.6</v>
      </c>
      <c r="S32" s="7"/>
      <c r="T32" s="6"/>
      <c r="U32" s="7">
        <f t="shared" si="4"/>
        <v>0</v>
      </c>
      <c r="V32" s="6">
        <v>1.05</v>
      </c>
      <c r="W32" s="7">
        <f>V32*$W$3</f>
        <v>3018.75</v>
      </c>
      <c r="X32" s="6"/>
      <c r="Y32" s="7">
        <f t="shared" si="6"/>
        <v>0</v>
      </c>
      <c r="Z32" s="6"/>
      <c r="AA32" s="7">
        <f t="shared" si="7"/>
        <v>0</v>
      </c>
      <c r="AB32" s="6"/>
      <c r="AC32" s="7">
        <f t="shared" si="8"/>
        <v>0</v>
      </c>
      <c r="AD32" s="6"/>
      <c r="AE32" s="7"/>
      <c r="AF32" s="6">
        <v>0.02</v>
      </c>
      <c r="AG32" s="7">
        <f t="shared" si="9"/>
        <v>69</v>
      </c>
      <c r="AH32" s="36">
        <v>125.84</v>
      </c>
      <c r="AI32" s="56">
        <f>SUM(F32+H32+J32+P32+R32+U32+W32+AC32+Y32+AG32+N32+AJ32+D32+AH32)</f>
        <v>7019.84</v>
      </c>
      <c r="AJ32" s="205"/>
    </row>
    <row r="33" spans="1:36" s="12" customFormat="1" ht="12" thickBot="1">
      <c r="A33" s="206" t="s">
        <v>102</v>
      </c>
      <c r="B33" s="124" t="s">
        <v>95</v>
      </c>
      <c r="C33" s="75" t="s">
        <v>83</v>
      </c>
      <c r="D33" s="189"/>
      <c r="E33" s="77"/>
      <c r="F33" s="77"/>
      <c r="G33" s="77"/>
      <c r="H33" s="83"/>
      <c r="I33" s="39"/>
      <c r="J33" s="32"/>
      <c r="K33" s="39"/>
      <c r="L33" s="77"/>
      <c r="M33" s="77"/>
      <c r="N33" s="32"/>
      <c r="O33" s="39"/>
      <c r="P33" s="82"/>
      <c r="Q33" s="78"/>
      <c r="R33" s="77"/>
      <c r="S33" s="32"/>
      <c r="T33" s="39"/>
      <c r="U33" s="32"/>
      <c r="V33" s="39"/>
      <c r="W33" s="32"/>
      <c r="X33" s="39"/>
      <c r="Y33" s="32"/>
      <c r="Z33" s="39"/>
      <c r="AA33" s="32"/>
      <c r="AB33" s="39"/>
      <c r="AC33" s="32">
        <v>16335</v>
      </c>
      <c r="AD33" s="39"/>
      <c r="AE33" s="32"/>
      <c r="AF33" s="39"/>
      <c r="AG33" s="32"/>
      <c r="AH33" s="76"/>
      <c r="AI33" s="81">
        <f>SUM(F33+H33+J33+P33+R33+U33+W33+AC33+Y33+AG33+N33+AJ33+D33+AH33)</f>
        <v>16335</v>
      </c>
      <c r="AJ33" s="210"/>
    </row>
    <row r="34" spans="1:36" s="12" customFormat="1" ht="11.25">
      <c r="A34" s="59" t="s">
        <v>62</v>
      </c>
      <c r="B34" s="48" t="s">
        <v>96</v>
      </c>
      <c r="C34" s="34" t="s">
        <v>51</v>
      </c>
      <c r="D34" s="187">
        <v>25396.6</v>
      </c>
      <c r="E34" s="54"/>
      <c r="F34" s="54"/>
      <c r="G34" s="197"/>
      <c r="H34" s="4">
        <f t="shared" si="11"/>
        <v>0</v>
      </c>
      <c r="I34" s="2"/>
      <c r="J34" s="3"/>
      <c r="K34" s="2">
        <v>17.76</v>
      </c>
      <c r="L34" s="54"/>
      <c r="M34" s="54">
        <v>8880</v>
      </c>
      <c r="N34" s="3">
        <f t="shared" si="1"/>
        <v>21440.760000000002</v>
      </c>
      <c r="O34" s="2"/>
      <c r="P34" s="53">
        <f t="shared" si="2"/>
        <v>0</v>
      </c>
      <c r="Q34" s="69"/>
      <c r="R34" s="54">
        <f t="shared" si="3"/>
        <v>0</v>
      </c>
      <c r="S34" s="3"/>
      <c r="T34" s="2"/>
      <c r="U34" s="3">
        <f t="shared" si="4"/>
        <v>0</v>
      </c>
      <c r="V34" s="2"/>
      <c r="W34" s="3"/>
      <c r="X34" s="2"/>
      <c r="Y34" s="3">
        <f t="shared" si="6"/>
        <v>0</v>
      </c>
      <c r="Z34" s="2"/>
      <c r="AA34" s="3">
        <f t="shared" si="7"/>
        <v>0</v>
      </c>
      <c r="AB34" s="2"/>
      <c r="AC34" s="3">
        <f t="shared" si="8"/>
        <v>0</v>
      </c>
      <c r="AD34" s="2"/>
      <c r="AE34" s="3"/>
      <c r="AF34" s="2"/>
      <c r="AG34" s="3">
        <f t="shared" si="9"/>
        <v>0</v>
      </c>
      <c r="AH34" s="36"/>
      <c r="AI34" s="73">
        <f aca="true" t="shared" si="14" ref="AI34:AI48">SUM(F34+H34+J34+P34+R34+U34+W34+AC34+Y34+AG34+N34+AJ34+D34)</f>
        <v>46837.36</v>
      </c>
      <c r="AJ34" s="26"/>
    </row>
    <row r="35" spans="1:36" s="12" customFormat="1" ht="11.25">
      <c r="A35" s="25" t="s">
        <v>62</v>
      </c>
      <c r="B35" s="49" t="s">
        <v>96</v>
      </c>
      <c r="C35" s="35" t="s">
        <v>53</v>
      </c>
      <c r="D35" s="188"/>
      <c r="E35" s="43">
        <v>199</v>
      </c>
      <c r="F35" s="43">
        <f>E35*$F$3</f>
        <v>48058.5</v>
      </c>
      <c r="G35" s="195">
        <v>4.064</v>
      </c>
      <c r="H35" s="8">
        <f t="shared" si="11"/>
        <v>3037.84</v>
      </c>
      <c r="I35" s="6">
        <v>59</v>
      </c>
      <c r="J35" s="7">
        <f>I35*$J$3</f>
        <v>10856</v>
      </c>
      <c r="K35" s="6"/>
      <c r="L35" s="43"/>
      <c r="M35" s="43"/>
      <c r="N35" s="7">
        <f t="shared" si="1"/>
        <v>0</v>
      </c>
      <c r="O35" s="6"/>
      <c r="P35" s="23">
        <f t="shared" si="2"/>
        <v>0</v>
      </c>
      <c r="Q35" s="70"/>
      <c r="R35" s="43">
        <f t="shared" si="3"/>
        <v>0</v>
      </c>
      <c r="S35" s="7"/>
      <c r="T35" s="6"/>
      <c r="U35" s="7">
        <f t="shared" si="4"/>
        <v>0</v>
      </c>
      <c r="V35" s="6"/>
      <c r="W35" s="7"/>
      <c r="X35" s="6"/>
      <c r="Y35" s="7">
        <f t="shared" si="6"/>
        <v>0</v>
      </c>
      <c r="Z35" s="6"/>
      <c r="AA35" s="7">
        <f t="shared" si="7"/>
        <v>0</v>
      </c>
      <c r="AB35" s="6"/>
      <c r="AC35" s="7">
        <f t="shared" si="8"/>
        <v>0</v>
      </c>
      <c r="AD35" s="6"/>
      <c r="AE35" s="7"/>
      <c r="AF35" s="6"/>
      <c r="AG35" s="7">
        <f t="shared" si="9"/>
        <v>0</v>
      </c>
      <c r="AH35" s="36"/>
      <c r="AI35" s="56">
        <f t="shared" si="14"/>
        <v>61952.34</v>
      </c>
      <c r="AJ35" s="27"/>
    </row>
    <row r="36" spans="1:36" s="12" customFormat="1" ht="12" thickBot="1">
      <c r="A36" s="125" t="s">
        <v>62</v>
      </c>
      <c r="B36" s="50" t="s">
        <v>96</v>
      </c>
      <c r="C36" s="126" t="s">
        <v>52</v>
      </c>
      <c r="D36" s="192"/>
      <c r="E36" s="46"/>
      <c r="F36" s="46"/>
      <c r="G36" s="208"/>
      <c r="H36" s="217">
        <f t="shared" si="11"/>
        <v>0</v>
      </c>
      <c r="I36" s="18"/>
      <c r="J36" s="20"/>
      <c r="K36" s="18"/>
      <c r="L36" s="46"/>
      <c r="M36" s="46"/>
      <c r="N36" s="20">
        <f t="shared" si="1"/>
        <v>0</v>
      </c>
      <c r="O36" s="18">
        <v>2.48</v>
      </c>
      <c r="P36" s="222">
        <v>6088.4</v>
      </c>
      <c r="Q36" s="127">
        <v>0.028</v>
      </c>
      <c r="R36" s="46">
        <f t="shared" si="3"/>
        <v>386.40000000000003</v>
      </c>
      <c r="S36" s="20"/>
      <c r="T36" s="18"/>
      <c r="U36" s="20">
        <f t="shared" si="4"/>
        <v>0</v>
      </c>
      <c r="V36" s="18">
        <v>1.31</v>
      </c>
      <c r="W36" s="20">
        <f>V36*$W$3</f>
        <v>3766.25</v>
      </c>
      <c r="X36" s="18"/>
      <c r="Y36" s="20">
        <f t="shared" si="6"/>
        <v>0</v>
      </c>
      <c r="Z36" s="18"/>
      <c r="AA36" s="20">
        <f t="shared" si="7"/>
        <v>0</v>
      </c>
      <c r="AB36" s="18"/>
      <c r="AC36" s="20">
        <f t="shared" si="8"/>
        <v>0</v>
      </c>
      <c r="AD36" s="18"/>
      <c r="AE36" s="20"/>
      <c r="AF36" s="18">
        <v>0.174</v>
      </c>
      <c r="AG36" s="20">
        <f t="shared" si="9"/>
        <v>600.3</v>
      </c>
      <c r="AH36" s="38"/>
      <c r="AI36" s="81">
        <f t="shared" si="14"/>
        <v>10841.349999999999</v>
      </c>
      <c r="AJ36" s="80"/>
    </row>
    <row r="37" spans="1:36" s="12" customFormat="1" ht="11.25">
      <c r="A37" s="199" t="s">
        <v>62</v>
      </c>
      <c r="B37" s="115" t="s">
        <v>100</v>
      </c>
      <c r="C37" s="116" t="s">
        <v>59</v>
      </c>
      <c r="D37" s="191">
        <v>25396.6</v>
      </c>
      <c r="E37" s="119"/>
      <c r="F37" s="119"/>
      <c r="G37" s="201"/>
      <c r="H37" s="122">
        <f t="shared" si="11"/>
        <v>0</v>
      </c>
      <c r="I37" s="117"/>
      <c r="J37" s="90"/>
      <c r="K37" s="117">
        <v>17.44</v>
      </c>
      <c r="L37" s="119"/>
      <c r="M37" s="119">
        <v>8720</v>
      </c>
      <c r="N37" s="90">
        <f t="shared" si="1"/>
        <v>21054.440000000002</v>
      </c>
      <c r="O37" s="117"/>
      <c r="P37" s="120">
        <f t="shared" si="2"/>
        <v>0</v>
      </c>
      <c r="Q37" s="121"/>
      <c r="R37" s="119">
        <f t="shared" si="3"/>
        <v>0</v>
      </c>
      <c r="S37" s="90"/>
      <c r="T37" s="117"/>
      <c r="U37" s="90">
        <f t="shared" si="4"/>
        <v>0</v>
      </c>
      <c r="V37" s="117"/>
      <c r="W37" s="90"/>
      <c r="X37" s="117"/>
      <c r="Y37" s="90">
        <f t="shared" si="6"/>
        <v>0</v>
      </c>
      <c r="Z37" s="117"/>
      <c r="AA37" s="90">
        <f t="shared" si="7"/>
        <v>0</v>
      </c>
      <c r="AB37" s="117"/>
      <c r="AC37" s="90">
        <f t="shared" si="8"/>
        <v>0</v>
      </c>
      <c r="AD37" s="117"/>
      <c r="AE37" s="90"/>
      <c r="AF37" s="117"/>
      <c r="AG37" s="90">
        <f t="shared" si="9"/>
        <v>0</v>
      </c>
      <c r="AH37" s="211"/>
      <c r="AI37" s="73">
        <f t="shared" si="14"/>
        <v>46451.04</v>
      </c>
      <c r="AJ37" s="26"/>
    </row>
    <row r="38" spans="1:36" s="12" customFormat="1" ht="11.25">
      <c r="A38" s="204" t="s">
        <v>62</v>
      </c>
      <c r="B38" s="49" t="s">
        <v>100</v>
      </c>
      <c r="C38" s="35" t="s">
        <v>53</v>
      </c>
      <c r="D38" s="188"/>
      <c r="E38" s="43">
        <v>192</v>
      </c>
      <c r="F38" s="43">
        <f>E38*$F$3</f>
        <v>46368</v>
      </c>
      <c r="G38" s="195"/>
      <c r="H38" s="8">
        <f t="shared" si="11"/>
        <v>0</v>
      </c>
      <c r="I38" s="6">
        <v>72</v>
      </c>
      <c r="J38" s="7">
        <f>I38*$J$3</f>
        <v>13248</v>
      </c>
      <c r="K38" s="6"/>
      <c r="L38" s="43"/>
      <c r="M38" s="43"/>
      <c r="N38" s="7">
        <f t="shared" si="1"/>
        <v>0</v>
      </c>
      <c r="O38" s="6"/>
      <c r="P38" s="23">
        <f t="shared" si="2"/>
        <v>0</v>
      </c>
      <c r="Q38" s="70"/>
      <c r="R38" s="43">
        <f t="shared" si="3"/>
        <v>0</v>
      </c>
      <c r="S38" s="7"/>
      <c r="T38" s="6"/>
      <c r="U38" s="7">
        <f t="shared" si="4"/>
        <v>0</v>
      </c>
      <c r="V38" s="6"/>
      <c r="W38" s="7"/>
      <c r="X38" s="6"/>
      <c r="Y38" s="7">
        <f t="shared" si="6"/>
        <v>0</v>
      </c>
      <c r="Z38" s="6"/>
      <c r="AA38" s="7">
        <f t="shared" si="7"/>
        <v>0</v>
      </c>
      <c r="AB38" s="6"/>
      <c r="AC38" s="7">
        <f t="shared" si="8"/>
        <v>0</v>
      </c>
      <c r="AD38" s="6"/>
      <c r="AE38" s="7"/>
      <c r="AF38" s="6"/>
      <c r="AG38" s="7">
        <f t="shared" si="9"/>
        <v>0</v>
      </c>
      <c r="AH38" s="212"/>
      <c r="AI38" s="56">
        <f t="shared" si="14"/>
        <v>59616</v>
      </c>
      <c r="AJ38" s="27"/>
    </row>
    <row r="39" spans="1:36" s="12" customFormat="1" ht="12" thickBot="1">
      <c r="A39" s="206" t="s">
        <v>62</v>
      </c>
      <c r="B39" s="51" t="s">
        <v>100</v>
      </c>
      <c r="C39" s="75" t="s">
        <v>52</v>
      </c>
      <c r="D39" s="189"/>
      <c r="E39" s="77"/>
      <c r="F39" s="77"/>
      <c r="G39" s="198"/>
      <c r="H39" s="83">
        <f t="shared" si="11"/>
        <v>0</v>
      </c>
      <c r="I39" s="39"/>
      <c r="J39" s="32"/>
      <c r="K39" s="39"/>
      <c r="L39" s="77"/>
      <c r="M39" s="77"/>
      <c r="N39" s="32">
        <f t="shared" si="1"/>
        <v>0</v>
      </c>
      <c r="O39" s="39">
        <v>1.25</v>
      </c>
      <c r="P39" s="82">
        <f>O39*$P$3</f>
        <v>2443.75</v>
      </c>
      <c r="Q39" s="78"/>
      <c r="R39" s="77">
        <f t="shared" si="3"/>
        <v>0</v>
      </c>
      <c r="S39" s="32"/>
      <c r="T39" s="39"/>
      <c r="U39" s="32">
        <f t="shared" si="4"/>
        <v>0</v>
      </c>
      <c r="V39" s="39">
        <v>0.5</v>
      </c>
      <c r="W39" s="32">
        <f>V39*$W$3</f>
        <v>1437.5</v>
      </c>
      <c r="X39" s="39"/>
      <c r="Y39" s="32">
        <f t="shared" si="6"/>
        <v>0</v>
      </c>
      <c r="Z39" s="39"/>
      <c r="AA39" s="32">
        <f t="shared" si="7"/>
        <v>0</v>
      </c>
      <c r="AB39" s="39"/>
      <c r="AC39" s="32">
        <f t="shared" si="8"/>
        <v>0</v>
      </c>
      <c r="AD39" s="39"/>
      <c r="AE39" s="32"/>
      <c r="AF39" s="39">
        <v>0.02</v>
      </c>
      <c r="AG39" s="32">
        <f t="shared" si="9"/>
        <v>69</v>
      </c>
      <c r="AH39" s="210"/>
      <c r="AI39" s="81">
        <f t="shared" si="14"/>
        <v>4575.25</v>
      </c>
      <c r="AJ39" s="80">
        <v>625</v>
      </c>
    </row>
    <row r="40" spans="1:36" s="12" customFormat="1" ht="11.25">
      <c r="A40" s="59" t="s">
        <v>62</v>
      </c>
      <c r="B40" s="48" t="s">
        <v>101</v>
      </c>
      <c r="C40" s="34" t="s">
        <v>59</v>
      </c>
      <c r="D40" s="187">
        <v>25396.6</v>
      </c>
      <c r="E40" s="54"/>
      <c r="F40" s="54"/>
      <c r="G40" s="197"/>
      <c r="H40" s="4">
        <f>G40*$H$2</f>
        <v>0</v>
      </c>
      <c r="I40" s="2"/>
      <c r="J40" s="3"/>
      <c r="K40" s="2">
        <v>18.5</v>
      </c>
      <c r="L40" s="54"/>
      <c r="M40" s="54">
        <v>9250</v>
      </c>
      <c r="N40" s="3">
        <f>(K40*$N$2)+M40+L40</f>
        <v>22334.125</v>
      </c>
      <c r="O40" s="2"/>
      <c r="P40" s="53">
        <f>O40*$P$2</f>
        <v>0</v>
      </c>
      <c r="Q40" s="69"/>
      <c r="R40" s="54">
        <f>Q40*$R$2</f>
        <v>0</v>
      </c>
      <c r="S40" s="3"/>
      <c r="T40" s="2"/>
      <c r="U40" s="3">
        <f>T40*$U$2</f>
        <v>0</v>
      </c>
      <c r="V40" s="2"/>
      <c r="W40" s="3"/>
      <c r="X40" s="2"/>
      <c r="Y40" s="3">
        <f>X40*$Y$2</f>
        <v>0</v>
      </c>
      <c r="Z40" s="2"/>
      <c r="AA40" s="3">
        <f>Z40*$AA$2</f>
        <v>0</v>
      </c>
      <c r="AB40" s="2"/>
      <c r="AC40" s="3">
        <f>AB40*$AC$2</f>
        <v>0</v>
      </c>
      <c r="AD40" s="2"/>
      <c r="AE40" s="3"/>
      <c r="AF40" s="2"/>
      <c r="AG40" s="3">
        <f>AF40*$AG$2</f>
        <v>0</v>
      </c>
      <c r="AH40" s="36"/>
      <c r="AI40" s="73">
        <f>SUM(F40+H40+J40+P40+R40+U40+W40+AC40+Y40+AG40+N40+AJ40+D40)</f>
        <v>47730.725</v>
      </c>
      <c r="AJ40" s="26"/>
    </row>
    <row r="41" spans="1:36" s="12" customFormat="1" ht="11.25">
      <c r="A41" s="25" t="s">
        <v>62</v>
      </c>
      <c r="B41" s="49" t="s">
        <v>101</v>
      </c>
      <c r="C41" s="35" t="s">
        <v>53</v>
      </c>
      <c r="D41" s="188"/>
      <c r="E41" s="43">
        <v>198</v>
      </c>
      <c r="F41" s="43">
        <f>E41*$F$3</f>
        <v>47817</v>
      </c>
      <c r="G41" s="195">
        <v>2.83</v>
      </c>
      <c r="H41" s="8">
        <f>G41*$H$2</f>
        <v>2115.425</v>
      </c>
      <c r="I41" s="6">
        <v>55</v>
      </c>
      <c r="J41" s="7">
        <f>I41*$J$3</f>
        <v>10120</v>
      </c>
      <c r="K41" s="6"/>
      <c r="L41" s="43"/>
      <c r="M41" s="43"/>
      <c r="N41" s="7">
        <f>(K41*$N$2)+M41+L41</f>
        <v>0</v>
      </c>
      <c r="O41" s="6"/>
      <c r="P41" s="23">
        <f>O41*$P$2</f>
        <v>0</v>
      </c>
      <c r="Q41" s="70"/>
      <c r="R41" s="43">
        <f>Q41*$R$2</f>
        <v>0</v>
      </c>
      <c r="S41" s="7"/>
      <c r="T41" s="6"/>
      <c r="U41" s="7">
        <f>T41*$U$2</f>
        <v>0</v>
      </c>
      <c r="V41" s="6"/>
      <c r="W41" s="7"/>
      <c r="X41" s="6"/>
      <c r="Y41" s="7">
        <f>X41*$Y$2</f>
        <v>0</v>
      </c>
      <c r="Z41" s="6"/>
      <c r="AA41" s="7">
        <f>Z41*$AA$2</f>
        <v>0</v>
      </c>
      <c r="AB41" s="6"/>
      <c r="AC41" s="7">
        <f>AB41*$AC$2</f>
        <v>0</v>
      </c>
      <c r="AD41" s="6"/>
      <c r="AE41" s="7"/>
      <c r="AF41" s="6"/>
      <c r="AG41" s="7">
        <f>AF41*$AG$2</f>
        <v>0</v>
      </c>
      <c r="AH41" s="36"/>
      <c r="AI41" s="56">
        <f>SUM(F41+H41+J41+P41+R41+U41+W41+AC41+Y41+AG41+N41+AJ41+D41)</f>
        <v>60052.425</v>
      </c>
      <c r="AJ41" s="27"/>
    </row>
    <row r="42" spans="1:36" s="12" customFormat="1" ht="11.25">
      <c r="A42" s="125" t="s">
        <v>62</v>
      </c>
      <c r="B42" s="50" t="s">
        <v>101</v>
      </c>
      <c r="C42" s="126" t="s">
        <v>103</v>
      </c>
      <c r="D42" s="192"/>
      <c r="E42" s="43"/>
      <c r="F42" s="43">
        <v>0</v>
      </c>
      <c r="G42" s="195"/>
      <c r="H42" s="8">
        <v>0</v>
      </c>
      <c r="I42" s="6"/>
      <c r="J42" s="7"/>
      <c r="K42" s="6"/>
      <c r="L42" s="43"/>
      <c r="M42" s="43"/>
      <c r="N42" s="7"/>
      <c r="O42" s="6">
        <v>5.42</v>
      </c>
      <c r="P42" s="23">
        <f>O42*$P$3</f>
        <v>10596.1</v>
      </c>
      <c r="Q42" s="70"/>
      <c r="R42" s="43"/>
      <c r="S42" s="7"/>
      <c r="T42" s="6"/>
      <c r="U42" s="7"/>
      <c r="V42" s="6"/>
      <c r="W42" s="7"/>
      <c r="X42" s="6"/>
      <c r="Y42" s="7"/>
      <c r="Z42" s="6"/>
      <c r="AA42" s="7"/>
      <c r="AB42" s="6"/>
      <c r="AC42" s="7"/>
      <c r="AD42" s="6"/>
      <c r="AE42" s="7"/>
      <c r="AF42" s="6"/>
      <c r="AG42" s="7"/>
      <c r="AH42" s="110"/>
      <c r="AI42" s="56">
        <f>SUM(F42+H42+J42+P42+R42+U42+W42+AC42+Y42+AG42+N42+AJ42+D42)</f>
        <v>16580.4</v>
      </c>
      <c r="AJ42" s="31">
        <v>5984.3</v>
      </c>
    </row>
    <row r="43" spans="1:36" s="12" customFormat="1" ht="12" thickBot="1">
      <c r="A43" s="125" t="s">
        <v>62</v>
      </c>
      <c r="B43" s="50" t="s">
        <v>101</v>
      </c>
      <c r="C43" s="126" t="s">
        <v>52</v>
      </c>
      <c r="D43" s="192"/>
      <c r="E43" s="46"/>
      <c r="F43" s="46"/>
      <c r="G43" s="208"/>
      <c r="H43" s="217">
        <f>G43*$H$2</f>
        <v>0</v>
      </c>
      <c r="I43" s="18"/>
      <c r="J43" s="20"/>
      <c r="K43" s="18"/>
      <c r="L43" s="46"/>
      <c r="M43" s="46"/>
      <c r="N43" s="20">
        <f>(K43*$N$2)+M43+L43</f>
        <v>0</v>
      </c>
      <c r="O43" s="18">
        <v>0.42</v>
      </c>
      <c r="P43" s="222">
        <f>O43*$P$3</f>
        <v>821.1</v>
      </c>
      <c r="Q43" s="127">
        <v>0.002</v>
      </c>
      <c r="R43" s="46">
        <f>Q43*$R$2</f>
        <v>27.6</v>
      </c>
      <c r="S43" s="20"/>
      <c r="T43" s="18"/>
      <c r="U43" s="20">
        <f>T43*$U$2</f>
        <v>0</v>
      </c>
      <c r="V43" s="18">
        <v>0.32</v>
      </c>
      <c r="W43" s="20">
        <f>V43*$W$3</f>
        <v>920</v>
      </c>
      <c r="X43" s="18"/>
      <c r="Y43" s="20">
        <f>X43*$Y$2</f>
        <v>0</v>
      </c>
      <c r="Z43" s="18"/>
      <c r="AA43" s="20">
        <f>Z43*$AA$2</f>
        <v>0</v>
      </c>
      <c r="AB43" s="18"/>
      <c r="AC43" s="20">
        <f>AB43*$AC$2</f>
        <v>0</v>
      </c>
      <c r="AD43" s="18"/>
      <c r="AE43" s="20"/>
      <c r="AF43" s="18">
        <v>0.12</v>
      </c>
      <c r="AG43" s="20">
        <f>AF43*$AG$2</f>
        <v>414</v>
      </c>
      <c r="AH43" s="38"/>
      <c r="AI43" s="81">
        <f>SUM(F43+H43+J43+P43+R43+U43+W43+AC43+Y43+AG43+N43+AJ43+D43)</f>
        <v>2392.7</v>
      </c>
      <c r="AJ43" s="80">
        <v>210</v>
      </c>
    </row>
    <row r="44" spans="1:36" s="12" customFormat="1" ht="11.25">
      <c r="A44" s="199" t="s">
        <v>62</v>
      </c>
      <c r="B44" s="213" t="s">
        <v>104</v>
      </c>
      <c r="C44" s="116" t="s">
        <v>59</v>
      </c>
      <c r="D44" s="191">
        <v>25396.6</v>
      </c>
      <c r="E44" s="119"/>
      <c r="F44" s="119"/>
      <c r="G44" s="201"/>
      <c r="H44" s="122">
        <f t="shared" si="11"/>
        <v>0</v>
      </c>
      <c r="I44" s="117"/>
      <c r="J44" s="90"/>
      <c r="K44" s="117">
        <v>26.82</v>
      </c>
      <c r="L44" s="119"/>
      <c r="M44" s="119">
        <v>18399</v>
      </c>
      <c r="N44" s="90">
        <f t="shared" si="1"/>
        <v>37367.445</v>
      </c>
      <c r="O44" s="117"/>
      <c r="P44" s="120">
        <f t="shared" si="2"/>
        <v>0</v>
      </c>
      <c r="Q44" s="121"/>
      <c r="R44" s="119">
        <f t="shared" si="3"/>
        <v>0</v>
      </c>
      <c r="S44" s="90"/>
      <c r="T44" s="117"/>
      <c r="U44" s="90">
        <f t="shared" si="4"/>
        <v>0</v>
      </c>
      <c r="V44" s="117"/>
      <c r="W44" s="90"/>
      <c r="X44" s="117"/>
      <c r="Y44" s="90">
        <f t="shared" si="6"/>
        <v>0</v>
      </c>
      <c r="Z44" s="117"/>
      <c r="AA44" s="90">
        <f t="shared" si="7"/>
        <v>0</v>
      </c>
      <c r="AB44" s="117"/>
      <c r="AC44" s="90">
        <f t="shared" si="8"/>
        <v>0</v>
      </c>
      <c r="AD44" s="117"/>
      <c r="AE44" s="90"/>
      <c r="AF44" s="117"/>
      <c r="AG44" s="90">
        <f t="shared" si="9"/>
        <v>0</v>
      </c>
      <c r="AH44" s="211"/>
      <c r="AI44" s="56">
        <f t="shared" si="14"/>
        <v>62764.045</v>
      </c>
      <c r="AJ44" s="27"/>
    </row>
    <row r="45" spans="1:36" s="12" customFormat="1" ht="11.25">
      <c r="A45" s="204" t="s">
        <v>62</v>
      </c>
      <c r="B45" s="50" t="s">
        <v>104</v>
      </c>
      <c r="C45" s="35" t="s">
        <v>93</v>
      </c>
      <c r="D45" s="188"/>
      <c r="E45" s="43">
        <v>200</v>
      </c>
      <c r="F45" s="43">
        <f>E45*$F$3</f>
        <v>48300</v>
      </c>
      <c r="G45" s="195"/>
      <c r="H45" s="8">
        <f t="shared" si="11"/>
        <v>0</v>
      </c>
      <c r="I45" s="6">
        <v>56</v>
      </c>
      <c r="J45" s="7">
        <f>I45*$J$3</f>
        <v>10304</v>
      </c>
      <c r="K45" s="6"/>
      <c r="L45" s="43"/>
      <c r="M45" s="43"/>
      <c r="N45" s="7">
        <f t="shared" si="1"/>
        <v>0</v>
      </c>
      <c r="O45" s="6"/>
      <c r="P45" s="23">
        <f t="shared" si="2"/>
        <v>0</v>
      </c>
      <c r="Q45" s="70"/>
      <c r="R45" s="43">
        <f t="shared" si="3"/>
        <v>0</v>
      </c>
      <c r="S45" s="7"/>
      <c r="T45" s="6"/>
      <c r="U45" s="7">
        <f t="shared" si="4"/>
        <v>0</v>
      </c>
      <c r="V45" s="6"/>
      <c r="W45" s="7"/>
      <c r="X45" s="6"/>
      <c r="Y45" s="7">
        <f t="shared" si="6"/>
        <v>0</v>
      </c>
      <c r="Z45" s="6"/>
      <c r="AA45" s="7">
        <f t="shared" si="7"/>
        <v>0</v>
      </c>
      <c r="AB45" s="6"/>
      <c r="AC45" s="7">
        <f t="shared" si="8"/>
        <v>0</v>
      </c>
      <c r="AD45" s="6"/>
      <c r="AE45" s="7"/>
      <c r="AF45" s="6"/>
      <c r="AG45" s="7">
        <f t="shared" si="9"/>
        <v>0</v>
      </c>
      <c r="AH45" s="212"/>
      <c r="AI45" s="56">
        <f t="shared" si="14"/>
        <v>58604</v>
      </c>
      <c r="AJ45" s="27"/>
    </row>
    <row r="46" spans="1:36" s="12" customFormat="1" ht="12" thickBot="1">
      <c r="A46" s="206" t="s">
        <v>62</v>
      </c>
      <c r="B46" s="51" t="s">
        <v>104</v>
      </c>
      <c r="C46" s="75" t="s">
        <v>52</v>
      </c>
      <c r="D46" s="189"/>
      <c r="E46" s="77"/>
      <c r="F46" s="77"/>
      <c r="G46" s="198"/>
      <c r="H46" s="83">
        <f t="shared" si="11"/>
        <v>0</v>
      </c>
      <c r="I46" s="39"/>
      <c r="J46" s="32"/>
      <c r="K46" s="39"/>
      <c r="L46" s="77"/>
      <c r="M46" s="77"/>
      <c r="N46" s="32">
        <f t="shared" si="1"/>
        <v>0</v>
      </c>
      <c r="O46" s="39"/>
      <c r="P46" s="82">
        <f t="shared" si="2"/>
        <v>0</v>
      </c>
      <c r="Q46" s="78">
        <v>0.02</v>
      </c>
      <c r="R46" s="77">
        <f t="shared" si="3"/>
        <v>276</v>
      </c>
      <c r="S46" s="32"/>
      <c r="T46" s="39"/>
      <c r="U46" s="32">
        <f t="shared" si="4"/>
        <v>0</v>
      </c>
      <c r="V46" s="39">
        <v>0.5</v>
      </c>
      <c r="W46" s="32">
        <f>V46*$W$3</f>
        <v>1437.5</v>
      </c>
      <c r="X46" s="39"/>
      <c r="Y46" s="32">
        <f t="shared" si="6"/>
        <v>0</v>
      </c>
      <c r="Z46" s="39"/>
      <c r="AA46" s="32">
        <f t="shared" si="7"/>
        <v>0</v>
      </c>
      <c r="AB46" s="39"/>
      <c r="AC46" s="32">
        <f t="shared" si="8"/>
        <v>0</v>
      </c>
      <c r="AD46" s="39"/>
      <c r="AE46" s="32"/>
      <c r="AF46" s="39">
        <v>0.12</v>
      </c>
      <c r="AG46" s="32">
        <f t="shared" si="9"/>
        <v>414</v>
      </c>
      <c r="AH46" s="214"/>
      <c r="AI46" s="81">
        <f t="shared" si="14"/>
        <v>2127.5</v>
      </c>
      <c r="AJ46" s="80"/>
    </row>
    <row r="47" spans="1:36" s="12" customFormat="1" ht="11.25">
      <c r="A47" s="59" t="s">
        <v>62</v>
      </c>
      <c r="B47" s="130" t="s">
        <v>108</v>
      </c>
      <c r="C47" s="34" t="s">
        <v>59</v>
      </c>
      <c r="D47" s="187">
        <v>25396.6</v>
      </c>
      <c r="E47" s="54"/>
      <c r="F47" s="54"/>
      <c r="G47" s="197"/>
      <c r="H47" s="4">
        <f t="shared" si="11"/>
        <v>0</v>
      </c>
      <c r="I47" s="2"/>
      <c r="J47" s="3"/>
      <c r="K47" s="2">
        <v>17.72</v>
      </c>
      <c r="L47" s="54"/>
      <c r="M47" s="54">
        <v>14176</v>
      </c>
      <c r="N47" s="3">
        <f t="shared" si="1"/>
        <v>26708.47</v>
      </c>
      <c r="O47" s="2"/>
      <c r="P47" s="53">
        <f t="shared" si="2"/>
        <v>0</v>
      </c>
      <c r="Q47" s="69"/>
      <c r="R47" s="54">
        <f t="shared" si="3"/>
        <v>0</v>
      </c>
      <c r="S47" s="3"/>
      <c r="T47" s="2"/>
      <c r="U47" s="3">
        <f t="shared" si="4"/>
        <v>0</v>
      </c>
      <c r="V47" s="2"/>
      <c r="W47" s="3"/>
      <c r="X47" s="2"/>
      <c r="Y47" s="3">
        <f t="shared" si="6"/>
        <v>0</v>
      </c>
      <c r="Z47" s="2"/>
      <c r="AA47" s="3">
        <f t="shared" si="7"/>
        <v>0</v>
      </c>
      <c r="AB47" s="2"/>
      <c r="AC47" s="3">
        <f t="shared" si="8"/>
        <v>0</v>
      </c>
      <c r="AD47" s="2"/>
      <c r="AE47" s="3"/>
      <c r="AF47" s="2"/>
      <c r="AG47" s="3">
        <f t="shared" si="9"/>
        <v>0</v>
      </c>
      <c r="AH47" s="36"/>
      <c r="AI47" s="73">
        <f t="shared" si="14"/>
        <v>52105.07</v>
      </c>
      <c r="AJ47" s="26"/>
    </row>
    <row r="48" spans="1:36" s="12" customFormat="1" ht="11.25">
      <c r="A48" s="25" t="s">
        <v>62</v>
      </c>
      <c r="B48" s="50" t="s">
        <v>108</v>
      </c>
      <c r="C48" s="35" t="s">
        <v>93</v>
      </c>
      <c r="D48" s="188"/>
      <c r="E48" s="43">
        <v>218</v>
      </c>
      <c r="F48" s="43">
        <f>E48*$F$3</f>
        <v>52647</v>
      </c>
      <c r="G48" s="195">
        <v>3.301</v>
      </c>
      <c r="H48" s="8">
        <f t="shared" si="11"/>
        <v>2467.4975</v>
      </c>
      <c r="I48" s="6">
        <v>69</v>
      </c>
      <c r="J48" s="7">
        <f>I48*$J$3</f>
        <v>12696</v>
      </c>
      <c r="K48" s="6"/>
      <c r="L48" s="43"/>
      <c r="M48" s="43"/>
      <c r="N48" s="7">
        <f t="shared" si="1"/>
        <v>0</v>
      </c>
      <c r="O48" s="6"/>
      <c r="P48" s="23">
        <f t="shared" si="2"/>
        <v>0</v>
      </c>
      <c r="Q48" s="70"/>
      <c r="R48" s="43">
        <f t="shared" si="3"/>
        <v>0</v>
      </c>
      <c r="S48" s="7"/>
      <c r="T48" s="6"/>
      <c r="U48" s="7">
        <f t="shared" si="4"/>
        <v>0</v>
      </c>
      <c r="V48" s="6"/>
      <c r="W48" s="7"/>
      <c r="X48" s="6"/>
      <c r="Y48" s="7">
        <f t="shared" si="6"/>
        <v>0</v>
      </c>
      <c r="Z48" s="6"/>
      <c r="AA48" s="7">
        <f t="shared" si="7"/>
        <v>0</v>
      </c>
      <c r="AB48" s="6"/>
      <c r="AC48" s="7">
        <f t="shared" si="8"/>
        <v>0</v>
      </c>
      <c r="AD48" s="6"/>
      <c r="AE48" s="7"/>
      <c r="AF48" s="6"/>
      <c r="AG48" s="7">
        <f t="shared" si="9"/>
        <v>0</v>
      </c>
      <c r="AH48" s="36"/>
      <c r="AI48" s="56">
        <f t="shared" si="14"/>
        <v>67810.4975</v>
      </c>
      <c r="AJ48" s="27"/>
    </row>
    <row r="49" spans="1:36" s="12" customFormat="1" ht="12" thickBot="1">
      <c r="A49" s="74" t="s">
        <v>62</v>
      </c>
      <c r="B49" s="51" t="s">
        <v>108</v>
      </c>
      <c r="C49" s="75" t="s">
        <v>52</v>
      </c>
      <c r="D49" s="189"/>
      <c r="E49" s="43"/>
      <c r="F49" s="43"/>
      <c r="G49" s="195"/>
      <c r="H49" s="8">
        <f t="shared" si="11"/>
        <v>0</v>
      </c>
      <c r="I49" s="6"/>
      <c r="J49" s="7"/>
      <c r="K49" s="6"/>
      <c r="L49" s="43"/>
      <c r="M49" s="43"/>
      <c r="N49" s="7">
        <f>(K49*$N$2)+M49+L49</f>
        <v>0</v>
      </c>
      <c r="O49" s="6">
        <v>0.74</v>
      </c>
      <c r="P49" s="23">
        <f>O49*$P$3</f>
        <v>1446.7</v>
      </c>
      <c r="Q49" s="70">
        <v>0.002</v>
      </c>
      <c r="R49" s="43">
        <f t="shared" si="3"/>
        <v>27.6</v>
      </c>
      <c r="S49" s="7"/>
      <c r="T49" s="6"/>
      <c r="U49" s="7">
        <f t="shared" si="4"/>
        <v>0</v>
      </c>
      <c r="V49" s="6">
        <v>0.08</v>
      </c>
      <c r="W49" s="7">
        <f>V49*$W$3</f>
        <v>230</v>
      </c>
      <c r="X49" s="6"/>
      <c r="Y49" s="7">
        <f t="shared" si="6"/>
        <v>0</v>
      </c>
      <c r="Z49" s="6"/>
      <c r="AA49" s="7">
        <f t="shared" si="7"/>
        <v>0</v>
      </c>
      <c r="AB49" s="6"/>
      <c r="AC49" s="7">
        <f t="shared" si="8"/>
        <v>0</v>
      </c>
      <c r="AD49" s="6"/>
      <c r="AE49" s="7"/>
      <c r="AF49" s="6"/>
      <c r="AG49" s="7">
        <f t="shared" si="9"/>
        <v>0</v>
      </c>
      <c r="AH49" s="79">
        <v>580.8</v>
      </c>
      <c r="AI49" s="81">
        <f>SUM(F49+H49+J49+P49+R49+U49+W49+AC49+Y49+AG49+N49+AJ49+D49+AH49)</f>
        <v>3377.1000000000004</v>
      </c>
      <c r="AJ49" s="80">
        <v>1092</v>
      </c>
    </row>
    <row r="50" spans="1:36" ht="12" thickBot="1">
      <c r="A50" s="153" t="s">
        <v>7</v>
      </c>
      <c r="B50" s="154"/>
      <c r="C50" s="155"/>
      <c r="D50" s="156">
        <f>SUBTOTAL(109,D5:D49)</f>
        <v>304759.2</v>
      </c>
      <c r="E50" s="193">
        <f>SUM(E5:E49)</f>
        <v>2259</v>
      </c>
      <c r="F50" s="193">
        <f aca="true" t="shared" si="15" ref="F50:AH50">SUM(F5:F49)</f>
        <v>534623.5</v>
      </c>
      <c r="G50" s="193">
        <f t="shared" si="15"/>
        <v>21.423000000000002</v>
      </c>
      <c r="H50" s="57">
        <f t="shared" si="15"/>
        <v>16013.6925</v>
      </c>
      <c r="I50" s="218">
        <f t="shared" si="15"/>
        <v>735</v>
      </c>
      <c r="J50" s="219">
        <f t="shared" si="15"/>
        <v>135240</v>
      </c>
      <c r="K50" s="218">
        <f t="shared" si="15"/>
        <v>244.32</v>
      </c>
      <c r="L50" s="220">
        <f t="shared" si="15"/>
        <v>5135.9</v>
      </c>
      <c r="M50" s="220">
        <f t="shared" si="15"/>
        <v>127225</v>
      </c>
      <c r="N50" s="219">
        <f t="shared" si="15"/>
        <v>303633.96499999997</v>
      </c>
      <c r="O50" s="218">
        <f t="shared" si="15"/>
        <v>27.529999999999998</v>
      </c>
      <c r="P50" s="219">
        <f t="shared" si="15"/>
        <v>59718.4</v>
      </c>
      <c r="Q50" s="218">
        <f t="shared" si="15"/>
        <v>0.9630000000000002</v>
      </c>
      <c r="R50" s="220">
        <f t="shared" si="15"/>
        <v>13289.4</v>
      </c>
      <c r="S50" s="219">
        <f t="shared" si="15"/>
        <v>145.2</v>
      </c>
      <c r="T50" s="218">
        <f t="shared" si="15"/>
        <v>44</v>
      </c>
      <c r="U50" s="219">
        <f t="shared" si="15"/>
        <v>1331</v>
      </c>
      <c r="V50" s="218">
        <f t="shared" si="15"/>
        <v>5.643600000000001</v>
      </c>
      <c r="W50" s="219">
        <f t="shared" si="15"/>
        <v>15925.11</v>
      </c>
      <c r="X50" s="218">
        <f t="shared" si="15"/>
        <v>0</v>
      </c>
      <c r="Y50" s="219">
        <f t="shared" si="15"/>
        <v>0</v>
      </c>
      <c r="Z50" s="218">
        <f t="shared" si="15"/>
        <v>3.2</v>
      </c>
      <c r="AA50" s="219">
        <f t="shared" si="15"/>
        <v>6286.360000000001</v>
      </c>
      <c r="AB50" s="218">
        <f t="shared" si="15"/>
        <v>0</v>
      </c>
      <c r="AC50" s="219">
        <f t="shared" si="15"/>
        <v>16335</v>
      </c>
      <c r="AD50" s="218">
        <f t="shared" si="15"/>
        <v>0.098</v>
      </c>
      <c r="AE50" s="219">
        <f t="shared" si="15"/>
        <v>394.45</v>
      </c>
      <c r="AF50" s="218">
        <f t="shared" si="15"/>
        <v>0.964</v>
      </c>
      <c r="AG50" s="219">
        <f t="shared" si="15"/>
        <v>3440.8</v>
      </c>
      <c r="AH50" s="193">
        <f t="shared" si="15"/>
        <v>706.64</v>
      </c>
      <c r="AI50" s="157">
        <f aca="true" t="shared" si="16" ref="F50:AI50">SUBTOTAL(109,AI5:AI49)</f>
        <v>1433813.6675000002</v>
      </c>
      <c r="AJ50" s="158">
        <f>SUM(AJ5:AJ32)</f>
        <v>14059.65</v>
      </c>
    </row>
    <row r="51" spans="1:36" ht="11.25">
      <c r="A51" s="28"/>
      <c r="B51" s="52"/>
      <c r="C51" s="28"/>
      <c r="D51" s="65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71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57"/>
      <c r="AJ51" s="29"/>
    </row>
    <row r="52" spans="1:36" ht="11.25">
      <c r="A52" s="28"/>
      <c r="B52" s="52"/>
      <c r="C52" s="28"/>
      <c r="D52" s="65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71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57"/>
      <c r="AJ52" s="29"/>
    </row>
    <row r="53" spans="1:10" ht="11.25">
      <c r="A53" s="1" t="s">
        <v>12</v>
      </c>
      <c r="F53" s="14"/>
      <c r="J53" s="14"/>
    </row>
    <row r="54" spans="1:10" ht="11.25">
      <c r="A54" s="1" t="s">
        <v>13</v>
      </c>
      <c r="F54" s="14">
        <f>N50</f>
        <v>303633.96499999997</v>
      </c>
      <c r="J54" s="14"/>
    </row>
    <row r="55" spans="1:11" ht="11.25">
      <c r="A55" s="1" t="s">
        <v>19</v>
      </c>
      <c r="F55" s="1" t="s">
        <v>14</v>
      </c>
      <c r="G55" s="15" t="s">
        <v>15</v>
      </c>
      <c r="H55" s="5">
        <v>25396.6</v>
      </c>
      <c r="I55" s="15" t="s">
        <v>16</v>
      </c>
      <c r="J55" s="185">
        <f>H55*12</f>
        <v>304759.19999999995</v>
      </c>
      <c r="K55" s="185"/>
    </row>
    <row r="57" ht="13.5" customHeight="1"/>
    <row r="58" spans="1:5" ht="11.25">
      <c r="A58" s="215"/>
      <c r="B58" s="215"/>
      <c r="C58" s="215"/>
      <c r="D58" s="216"/>
      <c r="E58" s="5"/>
    </row>
    <row r="59" spans="1:3" ht="11.25">
      <c r="A59" s="215"/>
      <c r="B59" s="215"/>
      <c r="C59" s="215"/>
    </row>
    <row r="60" spans="1:3" ht="11.25">
      <c r="A60" s="215"/>
      <c r="B60" s="215"/>
      <c r="C60" s="215"/>
    </row>
    <row r="61" spans="1:3" ht="11.25">
      <c r="A61" s="215"/>
      <c r="B61" s="215"/>
      <c r="C61" s="215"/>
    </row>
    <row r="62" spans="1:3" ht="11.25">
      <c r="A62" s="215"/>
      <c r="B62" s="215"/>
      <c r="C62" s="215"/>
    </row>
    <row r="63" spans="1:3" ht="11.25">
      <c r="A63" s="215"/>
      <c r="B63" s="215"/>
      <c r="C63" s="215"/>
    </row>
    <row r="64" spans="1:3" ht="11.25">
      <c r="A64" s="215"/>
      <c r="B64" s="215"/>
      <c r="C64" s="215"/>
    </row>
    <row r="65" spans="1:3" ht="11.25">
      <c r="A65" s="215"/>
      <c r="B65" s="215"/>
      <c r="C65" s="215"/>
    </row>
    <row r="66" spans="1:3" ht="11.25">
      <c r="A66" s="215"/>
      <c r="B66" s="215"/>
      <c r="C66" s="215"/>
    </row>
    <row r="67" spans="1:3" ht="11.25">
      <c r="A67" s="215"/>
      <c r="B67" s="215"/>
      <c r="C67" s="215"/>
    </row>
  </sheetData>
  <sheetProtection/>
  <mergeCells count="14">
    <mergeCell ref="Q1:S1"/>
    <mergeCell ref="AF1:AG1"/>
    <mergeCell ref="T1:U1"/>
    <mergeCell ref="V1:W1"/>
    <mergeCell ref="X1:Y1"/>
    <mergeCell ref="Z1:AA1"/>
    <mergeCell ref="AB1:AC1"/>
    <mergeCell ref="AD1:AE1"/>
    <mergeCell ref="E1:F1"/>
    <mergeCell ref="G1:H1"/>
    <mergeCell ref="I1:J1"/>
    <mergeCell ref="K1:N1"/>
    <mergeCell ref="O1:P1"/>
    <mergeCell ref="J55:K5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6.625" style="0" customWidth="1"/>
    <col min="2" max="2" width="10.00390625" style="0" customWidth="1"/>
  </cols>
  <sheetData>
    <row r="1" spans="1:5" s="61" customFormat="1" ht="12.75">
      <c r="A1" s="64"/>
      <c r="B1" s="64">
        <v>2018</v>
      </c>
      <c r="C1" s="64">
        <v>2019</v>
      </c>
      <c r="D1" s="64">
        <v>2020</v>
      </c>
      <c r="E1" s="64">
        <v>2021</v>
      </c>
    </row>
    <row r="2" spans="1:5" ht="12.75">
      <c r="A2" s="63" t="s">
        <v>70</v>
      </c>
      <c r="B2" s="63">
        <v>345</v>
      </c>
      <c r="C2" s="62">
        <v>345</v>
      </c>
      <c r="D2" s="62">
        <v>345</v>
      </c>
      <c r="E2" s="62">
        <v>495</v>
      </c>
    </row>
    <row r="3" spans="1:5" ht="12.75">
      <c r="A3" s="63" t="s">
        <v>69</v>
      </c>
      <c r="B3" s="62">
        <v>500</v>
      </c>
      <c r="C3" s="62">
        <v>500</v>
      </c>
      <c r="D3" s="62">
        <v>500</v>
      </c>
      <c r="E3" s="62">
        <v>500</v>
      </c>
    </row>
    <row r="4" spans="1:5" ht="12.75">
      <c r="A4" s="63" t="s">
        <v>71</v>
      </c>
      <c r="B4" s="62">
        <v>100</v>
      </c>
      <c r="C4" s="62">
        <v>100</v>
      </c>
      <c r="D4" s="62">
        <v>100</v>
      </c>
      <c r="E4" s="62">
        <v>145</v>
      </c>
    </row>
    <row r="5" spans="1:5" ht="12.75">
      <c r="A5" s="64" t="s">
        <v>72</v>
      </c>
      <c r="B5" s="64">
        <f>SUM(B2:B4)</f>
        <v>945</v>
      </c>
      <c r="C5" s="64">
        <f>SUM(C2:C4)</f>
        <v>945</v>
      </c>
      <c r="D5" s="64">
        <f>SUM(D2:D4)</f>
        <v>945</v>
      </c>
      <c r="E5" s="64">
        <f>SUM(E2:E4)</f>
        <v>1140</v>
      </c>
    </row>
    <row r="6" spans="1:5" ht="12.75">
      <c r="A6" s="63" t="s">
        <v>73</v>
      </c>
      <c r="B6" s="62">
        <v>920</v>
      </c>
      <c r="C6" s="62">
        <v>920</v>
      </c>
      <c r="D6" s="62">
        <v>920</v>
      </c>
      <c r="E6" s="62">
        <v>920</v>
      </c>
    </row>
    <row r="7" spans="1:5" ht="12.75">
      <c r="A7" s="63" t="s">
        <v>74</v>
      </c>
      <c r="B7" s="62">
        <v>190</v>
      </c>
      <c r="C7" s="62">
        <v>190</v>
      </c>
      <c r="D7" s="62">
        <v>190</v>
      </c>
      <c r="E7" s="62">
        <v>190</v>
      </c>
    </row>
    <row r="8" spans="1:5" ht="12.75">
      <c r="A8" s="63" t="s">
        <v>75</v>
      </c>
      <c r="B8" s="62">
        <v>120</v>
      </c>
      <c r="C8" s="62">
        <v>120</v>
      </c>
      <c r="D8" s="62">
        <v>160</v>
      </c>
      <c r="E8" s="62">
        <v>160</v>
      </c>
    </row>
    <row r="9" spans="1:5" ht="12.75">
      <c r="A9" s="63" t="s">
        <v>76</v>
      </c>
      <c r="B9" s="62">
        <v>650</v>
      </c>
      <c r="C9" s="62">
        <v>650</v>
      </c>
      <c r="D9" s="62">
        <v>650</v>
      </c>
      <c r="E9" s="62">
        <v>650</v>
      </c>
    </row>
    <row r="10" spans="1:5" ht="12.75">
      <c r="A10" s="63" t="s">
        <v>77</v>
      </c>
      <c r="B10" s="62">
        <v>2000</v>
      </c>
      <c r="C10" s="62">
        <v>2000</v>
      </c>
      <c r="D10" s="62">
        <v>2000</v>
      </c>
      <c r="E10" s="62">
        <v>2200</v>
      </c>
    </row>
    <row r="11" spans="1:5" ht="12.75">
      <c r="A11" s="63" t="s">
        <v>78</v>
      </c>
      <c r="B11" s="62">
        <v>2000</v>
      </c>
      <c r="C11" s="62">
        <v>2000</v>
      </c>
      <c r="D11" s="62">
        <v>2000</v>
      </c>
      <c r="E11" s="62">
        <v>3000</v>
      </c>
    </row>
    <row r="12" spans="1:5" ht="12.75">
      <c r="A12" s="63" t="s">
        <v>79</v>
      </c>
      <c r="B12" s="62">
        <v>25</v>
      </c>
      <c r="C12" s="62">
        <v>25</v>
      </c>
      <c r="D12" s="62">
        <v>25</v>
      </c>
      <c r="E12" s="62">
        <v>25</v>
      </c>
    </row>
    <row r="13" spans="1:5" ht="12.75">
      <c r="A13" s="63" t="s">
        <v>80</v>
      </c>
      <c r="B13" s="62">
        <v>13000</v>
      </c>
      <c r="C13" s="62">
        <v>13000</v>
      </c>
      <c r="D13" s="62">
        <v>13000</v>
      </c>
      <c r="E13" s="62">
        <v>12000</v>
      </c>
    </row>
    <row r="14" spans="1:5" ht="12.75">
      <c r="A14" s="63" t="s">
        <v>81</v>
      </c>
      <c r="B14" s="62">
        <v>2000</v>
      </c>
      <c r="C14" s="62">
        <v>2000</v>
      </c>
      <c r="D14" s="62">
        <v>2000</v>
      </c>
      <c r="E14" s="62">
        <v>2300</v>
      </c>
    </row>
    <row r="15" spans="1:5" ht="12.75">
      <c r="A15" s="63" t="s">
        <v>84</v>
      </c>
      <c r="B15" s="62">
        <v>3000</v>
      </c>
      <c r="C15" s="62"/>
      <c r="D15" s="62"/>
      <c r="E15" s="62"/>
    </row>
    <row r="16" spans="1:5" ht="12.75">
      <c r="A16" s="63" t="s">
        <v>82</v>
      </c>
      <c r="B16" s="62">
        <v>920</v>
      </c>
      <c r="C16" s="62">
        <v>920</v>
      </c>
      <c r="D16" s="62">
        <v>920</v>
      </c>
      <c r="E16" s="62">
        <v>920</v>
      </c>
    </row>
    <row r="17" spans="1:5" ht="12.75">
      <c r="A17" s="63" t="s">
        <v>83</v>
      </c>
      <c r="B17" s="62">
        <v>300</v>
      </c>
      <c r="C17" s="62">
        <v>300</v>
      </c>
      <c r="D17" s="62">
        <v>300</v>
      </c>
      <c r="E17" s="62"/>
    </row>
    <row r="18" spans="1:5" ht="12.75">
      <c r="A18" s="62"/>
      <c r="B18" s="62"/>
      <c r="C18" s="62"/>
      <c r="D18" s="62"/>
      <c r="E18" s="6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11.25390625" style="128" bestFit="1" customWidth="1"/>
    <col min="2" max="3" width="9.125" style="128" customWidth="1"/>
    <col min="7" max="7" width="24.25390625" style="0" customWidth="1"/>
  </cols>
  <sheetData>
    <row r="1" spans="1:6" ht="12.75">
      <c r="A1" s="134" t="s">
        <v>105</v>
      </c>
      <c r="B1" s="135" t="s">
        <v>106</v>
      </c>
      <c r="C1" s="135" t="s">
        <v>107</v>
      </c>
      <c r="D1" s="186" t="s">
        <v>109</v>
      </c>
      <c r="E1" s="186"/>
      <c r="F1" s="136" t="s">
        <v>110</v>
      </c>
    </row>
    <row r="2" spans="1:6" ht="12.75">
      <c r="A2" s="137">
        <v>2500</v>
      </c>
      <c r="B2" s="131">
        <v>12000</v>
      </c>
      <c r="C2" s="131">
        <v>3000</v>
      </c>
      <c r="D2" s="132">
        <v>1700</v>
      </c>
      <c r="E2" s="132">
        <v>800</v>
      </c>
      <c r="F2" s="138">
        <v>8000</v>
      </c>
    </row>
    <row r="3" spans="1:6" ht="12.75">
      <c r="A3" s="139">
        <v>0.15</v>
      </c>
      <c r="B3" s="133">
        <v>0.15</v>
      </c>
      <c r="C3" s="133">
        <v>0.15</v>
      </c>
      <c r="D3" s="146">
        <v>0.15</v>
      </c>
      <c r="E3" s="146">
        <v>0</v>
      </c>
      <c r="F3" s="140">
        <v>0.21</v>
      </c>
    </row>
    <row r="4" spans="1:6" s="129" customFormat="1" ht="13.5" thickBot="1">
      <c r="A4" s="141">
        <v>2875</v>
      </c>
      <c r="B4" s="142">
        <v>13800</v>
      </c>
      <c r="C4" s="142">
        <v>3450</v>
      </c>
      <c r="D4" s="150">
        <v>1955</v>
      </c>
      <c r="E4" s="150">
        <v>800</v>
      </c>
      <c r="F4" s="151">
        <v>9680</v>
      </c>
    </row>
    <row r="5" spans="1:6" ht="12.75">
      <c r="A5" s="147">
        <v>0.08</v>
      </c>
      <c r="B5" s="147">
        <v>0.002</v>
      </c>
      <c r="C5" s="147"/>
      <c r="D5" s="148">
        <v>0.04</v>
      </c>
      <c r="E5" s="149">
        <v>0.04</v>
      </c>
      <c r="F5" s="149">
        <v>0.06</v>
      </c>
    </row>
    <row r="6" spans="1:6" ht="12.75">
      <c r="A6" s="143"/>
      <c r="B6" s="143"/>
      <c r="C6" s="143"/>
      <c r="D6" s="144">
        <v>0.2</v>
      </c>
      <c r="E6" s="62">
        <v>0.2</v>
      </c>
      <c r="F6" s="62"/>
    </row>
    <row r="7" spans="1:6" ht="12.75">
      <c r="A7" s="143"/>
      <c r="B7" s="143"/>
      <c r="C7" s="143"/>
      <c r="D7" s="144">
        <v>0.08</v>
      </c>
      <c r="E7" s="62">
        <v>0.08</v>
      </c>
      <c r="F7" s="62"/>
    </row>
    <row r="8" spans="1:6" ht="12.75">
      <c r="A8" s="143"/>
      <c r="B8" s="143"/>
      <c r="C8" s="143"/>
      <c r="D8" s="144">
        <v>0.26</v>
      </c>
      <c r="E8" s="62">
        <v>0.26</v>
      </c>
      <c r="F8" s="62"/>
    </row>
    <row r="9" spans="1:6" ht="12.75">
      <c r="A9" s="143"/>
      <c r="B9" s="143"/>
      <c r="C9" s="143"/>
      <c r="D9" s="144">
        <v>0.08</v>
      </c>
      <c r="E9" s="62">
        <v>0.08</v>
      </c>
      <c r="F9" s="62"/>
    </row>
    <row r="10" spans="1:6" ht="12.75">
      <c r="A10" s="143"/>
      <c r="B10" s="143"/>
      <c r="C10" s="143"/>
      <c r="D10" s="144">
        <v>0.08</v>
      </c>
      <c r="E10" s="62">
        <v>0.08</v>
      </c>
      <c r="F10" s="62"/>
    </row>
    <row r="11" spans="1:6" ht="12.75">
      <c r="A11" s="143"/>
      <c r="B11" s="143"/>
      <c r="C11" s="143"/>
      <c r="D11" s="144"/>
      <c r="E11" s="62"/>
      <c r="F11" s="62"/>
    </row>
    <row r="12" spans="1:6" ht="12.75">
      <c r="A12" s="143"/>
      <c r="B12" s="143"/>
      <c r="C12" s="143"/>
      <c r="D12" s="144"/>
      <c r="E12" s="62"/>
      <c r="F12" s="62"/>
    </row>
    <row r="13" spans="1:6" ht="12.75">
      <c r="A13" s="143"/>
      <c r="B13" s="143"/>
      <c r="C13" s="143"/>
      <c r="D13" s="144"/>
      <c r="E13" s="62"/>
      <c r="F13" s="62"/>
    </row>
    <row r="14" spans="1:6" ht="12.75">
      <c r="A14" s="143"/>
      <c r="B14" s="143"/>
      <c r="C14" s="143"/>
      <c r="D14" s="144"/>
      <c r="E14" s="62"/>
      <c r="F14" s="62"/>
    </row>
    <row r="15" spans="1:6" ht="12.75">
      <c r="A15" s="143"/>
      <c r="B15" s="143"/>
      <c r="C15" s="143"/>
      <c r="D15" s="144"/>
      <c r="E15" s="62"/>
      <c r="F15" s="62"/>
    </row>
    <row r="16" spans="1:6" ht="12.75">
      <c r="A16" s="143"/>
      <c r="B16" s="143"/>
      <c r="C16" s="143"/>
      <c r="D16" s="144"/>
      <c r="E16" s="62"/>
      <c r="F16" s="62"/>
    </row>
    <row r="17" spans="1:6" ht="12.75">
      <c r="A17" s="143"/>
      <c r="B17" s="143"/>
      <c r="C17" s="143"/>
      <c r="D17" s="144"/>
      <c r="E17" s="62"/>
      <c r="F17" s="62"/>
    </row>
    <row r="18" spans="1:6" ht="12.75">
      <c r="A18" s="143"/>
      <c r="B18" s="143"/>
      <c r="C18" s="143"/>
      <c r="D18" s="144"/>
      <c r="E18" s="62"/>
      <c r="F18" s="62"/>
    </row>
    <row r="19" spans="1:6" ht="12.75">
      <c r="A19" s="143"/>
      <c r="B19" s="143"/>
      <c r="C19" s="143"/>
      <c r="D19" s="144"/>
      <c r="E19" s="62"/>
      <c r="F19" s="62"/>
    </row>
    <row r="20" spans="1:6" s="61" customFormat="1" ht="12.75">
      <c r="A20" s="145">
        <f aca="true" t="shared" si="0" ref="A20:F20">SUM(A5:A19)</f>
        <v>0.08</v>
      </c>
      <c r="B20" s="145">
        <f t="shared" si="0"/>
        <v>0.002</v>
      </c>
      <c r="C20" s="145">
        <f t="shared" si="0"/>
        <v>0</v>
      </c>
      <c r="D20" s="145">
        <f t="shared" si="0"/>
        <v>0.74</v>
      </c>
      <c r="E20" s="145">
        <f t="shared" si="0"/>
        <v>0.74</v>
      </c>
      <c r="F20" s="145">
        <f t="shared" si="0"/>
        <v>0.06</v>
      </c>
    </row>
    <row r="21" spans="1:7" ht="12.75">
      <c r="A21" s="143">
        <f aca="true" t="shared" si="1" ref="A21:F21">A20*A4</f>
        <v>230</v>
      </c>
      <c r="B21" s="143">
        <f t="shared" si="1"/>
        <v>27.6</v>
      </c>
      <c r="C21" s="143">
        <f t="shared" si="1"/>
        <v>0</v>
      </c>
      <c r="D21" s="143">
        <f t="shared" si="1"/>
        <v>1446.7</v>
      </c>
      <c r="E21" s="143">
        <f t="shared" si="1"/>
        <v>592</v>
      </c>
      <c r="F21" s="143">
        <f t="shared" si="1"/>
        <v>580.8</v>
      </c>
      <c r="G21" s="152">
        <f>SUM(A21:F21)</f>
        <v>2877.1000000000004</v>
      </c>
    </row>
    <row r="22" spans="6:7" ht="12.75">
      <c r="F22">
        <v>500</v>
      </c>
      <c r="G22">
        <v>500</v>
      </c>
    </row>
    <row r="23" ht="12.75">
      <c r="G23">
        <f>SUM(G21:G22)</f>
        <v>3377.1000000000004</v>
      </c>
    </row>
  </sheetData>
  <sheetProtection/>
  <mergeCells count="1">
    <mergeCell ref="D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Nové Veselí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Bobková</dc:creator>
  <cp:keywords/>
  <dc:description/>
  <cp:lastModifiedBy>Ucetni</cp:lastModifiedBy>
  <cp:lastPrinted>2021-09-08T07:59:01Z</cp:lastPrinted>
  <dcterms:created xsi:type="dcterms:W3CDTF">2010-02-26T09:48:05Z</dcterms:created>
  <dcterms:modified xsi:type="dcterms:W3CDTF">2022-02-07T12:48:30Z</dcterms:modified>
  <cp:category/>
  <cp:version/>
  <cp:contentType/>
  <cp:contentStatus/>
</cp:coreProperties>
</file>